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995" windowHeight="11310" activeTab="3"/>
  </bookViews>
  <sheets>
    <sheet name="Budget Sub" sheetId="1" r:id="rId1"/>
    <sheet name="Sample 1" sheetId="2" r:id="rId2"/>
    <sheet name="Sample 2" sheetId="3" r:id="rId3"/>
    <sheet name="Cashflow Sample" sheetId="4" r:id="rId4"/>
  </sheets>
  <calcPr calcId="145621"/>
</workbook>
</file>

<file path=xl/calcChain.xml><?xml version="1.0" encoding="utf-8"?>
<calcChain xmlns="http://schemas.openxmlformats.org/spreadsheetml/2006/main">
  <c r="Y13" i="4" l="1"/>
  <c r="Y14" i="4" s="1"/>
  <c r="Y32" i="4" s="1"/>
  <c r="X12" i="4"/>
  <c r="W12" i="4"/>
  <c r="V12" i="4"/>
  <c r="U12" i="4"/>
  <c r="U14" i="4" s="1"/>
  <c r="U32" i="4" s="1"/>
  <c r="U35" i="4" s="1"/>
  <c r="U36" i="4" s="1"/>
  <c r="U37" i="4" s="1"/>
  <c r="U39" i="4" s="1"/>
  <c r="T12" i="4"/>
  <c r="Y34" i="4"/>
  <c r="AA34" i="4" s="1"/>
  <c r="X34" i="4"/>
  <c r="X13" i="4"/>
  <c r="W13" i="4"/>
  <c r="V13" i="4"/>
  <c r="U13" i="4"/>
  <c r="V14" i="4"/>
  <c r="V32" i="4" s="1"/>
  <c r="V35" i="4" s="1"/>
  <c r="V36" i="4" s="1"/>
  <c r="V37" i="4" s="1"/>
  <c r="V39" i="4" s="1"/>
  <c r="Y28" i="4"/>
  <c r="Y27" i="4"/>
  <c r="Y26" i="4"/>
  <c r="Y25" i="4"/>
  <c r="Y24" i="4"/>
  <c r="Y23" i="4"/>
  <c r="Y20" i="4"/>
  <c r="Y19" i="4"/>
  <c r="Y18" i="4"/>
  <c r="Y17" i="4"/>
  <c r="Y16" i="4"/>
  <c r="Y21" i="4" s="1"/>
  <c r="Y31" i="4"/>
  <c r="X28" i="4"/>
  <c r="AA28" i="4" s="1"/>
  <c r="X27" i="4"/>
  <c r="X26" i="4"/>
  <c r="AA26" i="4" s="1"/>
  <c r="X25" i="4"/>
  <c r="X24" i="4"/>
  <c r="AA24" i="4" s="1"/>
  <c r="X23" i="4"/>
  <c r="X20" i="4"/>
  <c r="AA20" i="4" s="1"/>
  <c r="X19" i="4"/>
  <c r="X18" i="4"/>
  <c r="AA18" i="4" s="1"/>
  <c r="X17" i="4"/>
  <c r="X16" i="4"/>
  <c r="AA16" i="4" s="1"/>
  <c r="AA27" i="4"/>
  <c r="AA25" i="4"/>
  <c r="AA23" i="4"/>
  <c r="AA19" i="4"/>
  <c r="AA17" i="4"/>
  <c r="AA33" i="4"/>
  <c r="AA31" i="4"/>
  <c r="AA30" i="4"/>
  <c r="Y29" i="4"/>
  <c r="W29" i="4"/>
  <c r="V29" i="4"/>
  <c r="U29" i="4"/>
  <c r="W21" i="4"/>
  <c r="V21" i="4"/>
  <c r="U21" i="4"/>
  <c r="T33" i="4"/>
  <c r="T29" i="4"/>
  <c r="T21" i="4"/>
  <c r="X14" i="4" l="1"/>
  <c r="X32" i="4" s="1"/>
  <c r="AA13" i="4"/>
  <c r="AA12" i="4"/>
  <c r="W14" i="4"/>
  <c r="W32" i="4" s="1"/>
  <c r="W35" i="4" s="1"/>
  <c r="W36" i="4" s="1"/>
  <c r="W37" i="4" s="1"/>
  <c r="W39" i="4" s="1"/>
  <c r="Y35" i="4"/>
  <c r="Y36" i="4" s="1"/>
  <c r="Y37" i="4" s="1"/>
  <c r="Y39" i="4" s="1"/>
  <c r="AA29" i="4"/>
  <c r="X29" i="4"/>
  <c r="AA21" i="4"/>
  <c r="X21" i="4"/>
  <c r="X35" i="4" s="1"/>
  <c r="X36" i="4" s="1"/>
  <c r="X37" i="4" s="1"/>
  <c r="X39" i="4" s="1"/>
  <c r="T14" i="4"/>
  <c r="T13" i="4"/>
  <c r="F64" i="3"/>
  <c r="F29" i="3"/>
  <c r="F21" i="3"/>
  <c r="C13" i="3"/>
  <c r="N12" i="3"/>
  <c r="N10" i="3"/>
  <c r="C11" i="3" s="1"/>
  <c r="D13" i="3" s="1"/>
  <c r="W8" i="3"/>
  <c r="T8" i="3"/>
  <c r="S8" i="3"/>
  <c r="R8" i="3"/>
  <c r="W7" i="3"/>
  <c r="T7" i="3"/>
  <c r="S7" i="3"/>
  <c r="R7" i="3"/>
  <c r="W6" i="3"/>
  <c r="W10" i="3" s="1"/>
  <c r="T6" i="3"/>
  <c r="S6" i="3"/>
  <c r="S10" i="3" s="1"/>
  <c r="R6" i="3"/>
  <c r="R10" i="3" s="1"/>
  <c r="F68" i="1"/>
  <c r="F52" i="1"/>
  <c r="F50" i="1"/>
  <c r="F44" i="1"/>
  <c r="F42" i="1"/>
  <c r="F41" i="1"/>
  <c r="E11" i="1"/>
  <c r="W10" i="1"/>
  <c r="W8" i="1"/>
  <c r="W7" i="1"/>
  <c r="W6" i="1"/>
  <c r="U10" i="1"/>
  <c r="U8" i="1"/>
  <c r="U7" i="1"/>
  <c r="U6" i="1"/>
  <c r="T8" i="1"/>
  <c r="T7" i="1"/>
  <c r="T6" i="1"/>
  <c r="S8" i="1"/>
  <c r="S7" i="1"/>
  <c r="S6" i="1"/>
  <c r="R8" i="1"/>
  <c r="R7" i="1"/>
  <c r="R6" i="1"/>
  <c r="R10" i="1" s="1"/>
  <c r="W8" i="2"/>
  <c r="W7" i="2"/>
  <c r="W6" i="2"/>
  <c r="T8" i="2"/>
  <c r="T7" i="2"/>
  <c r="T6" i="2"/>
  <c r="S8" i="2"/>
  <c r="S7" i="2"/>
  <c r="S6" i="2"/>
  <c r="R8" i="2"/>
  <c r="R7" i="2"/>
  <c r="R6" i="2"/>
  <c r="F46" i="2"/>
  <c r="F25" i="2"/>
  <c r="F19" i="2"/>
  <c r="C12" i="2"/>
  <c r="N10" i="2"/>
  <c r="N12" i="2" s="1"/>
  <c r="C13" i="1"/>
  <c r="D13" i="1" s="1"/>
  <c r="C11" i="1"/>
  <c r="E13" i="1" s="1"/>
  <c r="T10" i="1"/>
  <c r="S10" i="1"/>
  <c r="Q10" i="1"/>
  <c r="P10" i="1"/>
  <c r="O10" i="1"/>
  <c r="N12" i="1"/>
  <c r="N10" i="1"/>
  <c r="F66" i="1"/>
  <c r="F29" i="1"/>
  <c r="F21" i="1"/>
  <c r="T32" i="4" l="1"/>
  <c r="T35" i="4" s="1"/>
  <c r="T36" i="4" s="1"/>
  <c r="T37" i="4" s="1"/>
  <c r="T39" i="4" s="1"/>
  <c r="U40" i="4" s="1"/>
  <c r="V40" i="4" s="1"/>
  <c r="W40" i="4" s="1"/>
  <c r="X40" i="4" s="1"/>
  <c r="Y40" i="4" s="1"/>
  <c r="AA14" i="4"/>
  <c r="W10" i="2"/>
  <c r="U6" i="2"/>
  <c r="U8" i="2"/>
  <c r="U7" i="2"/>
  <c r="S10" i="2"/>
  <c r="T10" i="2"/>
  <c r="U7" i="3"/>
  <c r="U8" i="3"/>
  <c r="U6" i="3"/>
  <c r="U10" i="3" s="1"/>
  <c r="E11" i="3" s="1"/>
  <c r="T10" i="3"/>
  <c r="R10" i="2"/>
  <c r="C10" i="2"/>
  <c r="F33" i="1"/>
  <c r="F40" i="1" s="1"/>
  <c r="F48" i="1" s="1"/>
  <c r="AA32" i="4" l="1"/>
  <c r="AA35" i="4" s="1"/>
  <c r="AA36" i="4" s="1"/>
  <c r="AA37" i="4" s="1"/>
  <c r="AA39" i="4" s="1"/>
  <c r="U10" i="2"/>
  <c r="E10" i="2" s="1"/>
  <c r="E11" i="2" s="1"/>
  <c r="E12" i="2" s="1"/>
  <c r="E13" i="3"/>
  <c r="F33" i="3" s="1"/>
  <c r="E12" i="3"/>
  <c r="D12" i="2"/>
  <c r="F27" i="2" l="1"/>
  <c r="F28" i="2"/>
  <c r="F40" i="3"/>
  <c r="F41" i="3" s="1"/>
  <c r="F42" i="3" s="1"/>
  <c r="F44" i="3" s="1"/>
  <c r="F30" i="2" l="1"/>
  <c r="F31" i="2" s="1"/>
  <c r="F32" i="2" s="1"/>
  <c r="F33" i="2" s="1"/>
  <c r="F34" i="2" s="1"/>
  <c r="F35" i="2" s="1"/>
  <c r="F48" i="3"/>
  <c r="F46" i="3"/>
  <c r="F51" i="3" l="1"/>
  <c r="F66" i="3" s="1"/>
  <c r="F50" i="3"/>
  <c r="F36" i="2"/>
  <c r="F37" i="2" s="1"/>
  <c r="F47" i="2" s="1"/>
</calcChain>
</file>

<file path=xl/sharedStrings.xml><?xml version="1.0" encoding="utf-8"?>
<sst xmlns="http://schemas.openxmlformats.org/spreadsheetml/2006/main" count="537" uniqueCount="96">
  <si>
    <t>Name of Organization</t>
  </si>
  <si>
    <t>ABC Concert Promotions</t>
  </si>
  <si>
    <t>Name of Performance</t>
  </si>
  <si>
    <t>Performance Date</t>
  </si>
  <si>
    <t>January 30, 2016</t>
  </si>
  <si>
    <t>Revenue:</t>
  </si>
  <si>
    <t>Capacity/%</t>
  </si>
  <si>
    <t>Expenses:</t>
  </si>
  <si>
    <t>Artist</t>
  </si>
  <si>
    <t>Fee</t>
  </si>
  <si>
    <t>Travel</t>
  </si>
  <si>
    <t>Equipment</t>
  </si>
  <si>
    <t>Other</t>
  </si>
  <si>
    <t>Subtotal Artist</t>
  </si>
  <si>
    <t>Venue</t>
  </si>
  <si>
    <t>Security</t>
  </si>
  <si>
    <t>Front of House</t>
  </si>
  <si>
    <t>Technical</t>
  </si>
  <si>
    <t>First Aid</t>
  </si>
  <si>
    <t>Subtotal Venue</t>
  </si>
  <si>
    <t>Marketing</t>
  </si>
  <si>
    <t>Price the plan</t>
  </si>
  <si>
    <t>Copyright (SOCAN)</t>
  </si>
  <si>
    <t xml:space="preserve">Box Office </t>
  </si>
  <si>
    <t>Fees</t>
  </si>
  <si>
    <t>Insurance</t>
  </si>
  <si>
    <t>Subtotal expenses</t>
  </si>
  <si>
    <t>% or flat?</t>
  </si>
  <si>
    <t>Net Settlement</t>
  </si>
  <si>
    <t>Other Revenues:</t>
  </si>
  <si>
    <t>Total other revenue</t>
  </si>
  <si>
    <t>Notes:</t>
  </si>
  <si>
    <t>Finance 200 Webinar - Budgeting Advanced</t>
  </si>
  <si>
    <t>Ticket Sales Matrix:</t>
  </si>
  <si>
    <t>Sales A seating</t>
  </si>
  <si>
    <t>Sales B seating</t>
  </si>
  <si>
    <t>Sales C seating</t>
  </si>
  <si>
    <t>XYZ Rock Band</t>
  </si>
  <si>
    <t>Number</t>
  </si>
  <si>
    <t>Total</t>
  </si>
  <si>
    <t>Capacity</t>
  </si>
  <si>
    <t>% capacity</t>
  </si>
  <si>
    <t>Total Reg</t>
  </si>
  <si>
    <t>Total Sub</t>
  </si>
  <si>
    <t>Total Disc</t>
  </si>
  <si>
    <t>Regular $</t>
  </si>
  <si>
    <t>Subscription $</t>
  </si>
  <si>
    <t>Discount $</t>
  </si>
  <si>
    <t>@ Regular</t>
  </si>
  <si>
    <t>%</t>
  </si>
  <si>
    <t>@Regular</t>
  </si>
  <si>
    <t xml:space="preserve">Rider </t>
  </si>
  <si>
    <t>Bar</t>
  </si>
  <si>
    <t>Swag</t>
  </si>
  <si>
    <t>Parking</t>
  </si>
  <si>
    <t>Rider</t>
  </si>
  <si>
    <t>Fees (percent or other?)</t>
  </si>
  <si>
    <t>Less: HST</t>
  </si>
  <si>
    <t>HST</t>
  </si>
  <si>
    <t>Total expenses</t>
  </si>
  <si>
    <t>Net before promoter profit</t>
  </si>
  <si>
    <t>Splits:</t>
  </si>
  <si>
    <t>Artist 80%</t>
  </si>
  <si>
    <t>Presenter 20%</t>
  </si>
  <si>
    <t>Presenter Profit*</t>
  </si>
  <si>
    <t>Parking, etc.</t>
  </si>
  <si>
    <t>Profit or -loss - Presenter</t>
  </si>
  <si>
    <t>This budget assumes presenter is registered for HST/GST; HST is 13%.</t>
  </si>
  <si>
    <t>Ticket Sales (incl taxes)</t>
  </si>
  <si>
    <t>Total Expenses</t>
  </si>
  <si>
    <t>Net Settlement before Presenter profit</t>
  </si>
  <si>
    <t>Net Settlement before splits</t>
  </si>
  <si>
    <t xml:space="preserve">Artist split at </t>
  </si>
  <si>
    <t>Presenter split</t>
  </si>
  <si>
    <t>Grants</t>
  </si>
  <si>
    <t>Sponsorships</t>
  </si>
  <si>
    <t>Angels</t>
  </si>
  <si>
    <t>Donations (if Charity)</t>
  </si>
  <si>
    <t>Ticket Sales</t>
  </si>
  <si>
    <t>Profit or -loss Presenter</t>
  </si>
  <si>
    <t>Another Rock Band</t>
  </si>
  <si>
    <t>February 20, 2016</t>
  </si>
  <si>
    <t>|</t>
  </si>
  <si>
    <t>Cashflow</t>
  </si>
  <si>
    <t>Sales</t>
  </si>
  <si>
    <t>Nov 30.15</t>
  </si>
  <si>
    <t>Dec 15.15</t>
  </si>
  <si>
    <t>Dec 30.15</t>
  </si>
  <si>
    <t>Jan 15.16</t>
  </si>
  <si>
    <t>Feb 20.16</t>
  </si>
  <si>
    <t>Jan 30.16</t>
  </si>
  <si>
    <t xml:space="preserve">Cumulative </t>
  </si>
  <si>
    <t>Artist split</t>
  </si>
  <si>
    <t>XYZ (net HST)</t>
  </si>
  <si>
    <t>Another (net HST)</t>
  </si>
  <si>
    <t>ABC Concerts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</si>
</sst>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$-1009]* #,##0.00_-;\-[$$-1009]* #,##0.00_-;_-[$$-1009]* &quot;-&quot;??_-;_-@_-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15" fontId="0" fillId="0" borderId="0" xfId="0" quotePrefix="1" applyNumberFormat="1"/>
    <xf numFmtId="44" fontId="0" fillId="0" borderId="0" xfId="1" applyFont="1"/>
    <xf numFmtId="44" fontId="0" fillId="0" borderId="0" xfId="1" applyNumberFormat="1" applyFont="1"/>
    <xf numFmtId="164" fontId="0" fillId="0" borderId="0" xfId="0" applyNumberFormat="1"/>
    <xf numFmtId="9" fontId="0" fillId="0" borderId="0" xfId="2" applyFont="1"/>
    <xf numFmtId="44" fontId="0" fillId="0" borderId="1" xfId="1" applyNumberFormat="1" applyFont="1" applyBorder="1"/>
    <xf numFmtId="44" fontId="0" fillId="0" borderId="0" xfId="1" applyNumberFormat="1" applyFont="1" applyBorder="1"/>
    <xf numFmtId="44" fontId="0" fillId="0" borderId="2" xfId="1" applyNumberFormat="1" applyFont="1" applyBorder="1"/>
    <xf numFmtId="0" fontId="3" fillId="0" borderId="0" xfId="0" applyFont="1"/>
    <xf numFmtId="9" fontId="0" fillId="0" borderId="0" xfId="0" applyNumberFormat="1"/>
    <xf numFmtId="0" fontId="0" fillId="0" borderId="0" xfId="0" quotePrefix="1"/>
    <xf numFmtId="0" fontId="0" fillId="2" borderId="0" xfId="0" applyFill="1"/>
    <xf numFmtId="44" fontId="0" fillId="2" borderId="0" xfId="1" applyNumberFormat="1" applyFont="1" applyFill="1"/>
    <xf numFmtId="44" fontId="0" fillId="2" borderId="0" xfId="1" applyNumberFormat="1" applyFont="1" applyFill="1" applyBorder="1"/>
    <xf numFmtId="15" fontId="0" fillId="0" borderId="0" xfId="0" applyNumberFormat="1"/>
    <xf numFmtId="44" fontId="0" fillId="0" borderId="0" xfId="0" applyNumberFormat="1"/>
    <xf numFmtId="44" fontId="0" fillId="0" borderId="1" xfId="1" applyFont="1" applyBorder="1"/>
    <xf numFmtId="44" fontId="0" fillId="3" borderId="0" xfId="1" applyFont="1" applyFill="1"/>
    <xf numFmtId="165" fontId="0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3"/>
  <sheetViews>
    <sheetView workbookViewId="0">
      <selection activeCell="B69" sqref="B69"/>
    </sheetView>
  </sheetViews>
  <sheetFormatPr defaultRowHeight="15" x14ac:dyDescent="0.25"/>
  <cols>
    <col min="2" max="2" width="21.140625" bestFit="1" customWidth="1"/>
    <col min="3" max="3" width="16.28515625" customWidth="1"/>
    <col min="4" max="4" width="11" customWidth="1"/>
    <col min="5" max="5" width="15.140625" customWidth="1"/>
    <col min="6" max="6" width="15.28515625" customWidth="1"/>
    <col min="14" max="15" width="12.7109375" customWidth="1"/>
    <col min="16" max="16" width="13.5703125" bestFit="1" customWidth="1"/>
    <col min="17" max="21" width="12.7109375" customWidth="1"/>
    <col min="22" max="22" width="5.5703125" customWidth="1"/>
    <col min="23" max="23" width="13.5703125" customWidth="1"/>
  </cols>
  <sheetData>
    <row r="2" spans="1:23" ht="23.25" x14ac:dyDescent="0.35">
      <c r="A2" s="1" t="s">
        <v>32</v>
      </c>
      <c r="B2" s="1"/>
      <c r="C2" s="1"/>
      <c r="D2" s="1"/>
      <c r="E2" s="1"/>
      <c r="F2" s="1"/>
      <c r="G2" s="1"/>
      <c r="L2" s="10" t="s">
        <v>33</v>
      </c>
    </row>
    <row r="4" spans="1:23" x14ac:dyDescent="0.25">
      <c r="A4" t="s">
        <v>0</v>
      </c>
      <c r="C4" t="s">
        <v>1</v>
      </c>
      <c r="N4" t="s">
        <v>38</v>
      </c>
      <c r="O4" t="s">
        <v>45</v>
      </c>
      <c r="P4" t="s">
        <v>46</v>
      </c>
      <c r="Q4" t="s">
        <v>47</v>
      </c>
      <c r="R4" t="s">
        <v>42</v>
      </c>
      <c r="S4" t="s">
        <v>43</v>
      </c>
      <c r="T4" t="s">
        <v>44</v>
      </c>
      <c r="U4" t="s">
        <v>39</v>
      </c>
      <c r="W4" s="12" t="s">
        <v>50</v>
      </c>
    </row>
    <row r="5" spans="1:23" x14ac:dyDescent="0.25">
      <c r="R5" s="6" t="s">
        <v>49</v>
      </c>
      <c r="S5" s="6" t="s">
        <v>49</v>
      </c>
      <c r="T5" s="6" t="s">
        <v>49</v>
      </c>
      <c r="U5" s="6"/>
    </row>
    <row r="6" spans="1:23" x14ac:dyDescent="0.25">
      <c r="A6" t="s">
        <v>2</v>
      </c>
      <c r="C6" t="s">
        <v>37</v>
      </c>
      <c r="L6" t="s">
        <v>34</v>
      </c>
      <c r="N6">
        <v>0</v>
      </c>
      <c r="O6">
        <v>0</v>
      </c>
      <c r="P6">
        <v>0</v>
      </c>
      <c r="Q6">
        <v>0</v>
      </c>
      <c r="R6" t="e">
        <f>+N6*$R$5*O6</f>
        <v>#VALUE!</v>
      </c>
      <c r="S6" t="e">
        <f>+O6*$S$5*P6</f>
        <v>#VALUE!</v>
      </c>
      <c r="T6" t="e">
        <f>+P6*$T$5*Q6</f>
        <v>#VALUE!</v>
      </c>
      <c r="U6" t="e">
        <f>SUM(R6:T6)</f>
        <v>#VALUE!</v>
      </c>
      <c r="W6">
        <f>+N6*O6</f>
        <v>0</v>
      </c>
    </row>
    <row r="7" spans="1:23" x14ac:dyDescent="0.25">
      <c r="L7" t="s">
        <v>35</v>
      </c>
      <c r="N7">
        <v>0</v>
      </c>
      <c r="O7">
        <v>0</v>
      </c>
      <c r="P7">
        <v>0</v>
      </c>
      <c r="Q7">
        <v>0</v>
      </c>
      <c r="R7" t="e">
        <f t="shared" ref="R7:R8" si="0">+N7*$R$5*O7</f>
        <v>#VALUE!</v>
      </c>
      <c r="S7" t="e">
        <f t="shared" ref="S7:S8" si="1">+O7*$S$5*P7</f>
        <v>#VALUE!</v>
      </c>
      <c r="T7" t="e">
        <f t="shared" ref="T7:T8" si="2">+P7*$T$5*Q7</f>
        <v>#VALUE!</v>
      </c>
      <c r="U7" t="e">
        <f t="shared" ref="U7:U8" si="3">SUM(R7:T7)</f>
        <v>#VALUE!</v>
      </c>
      <c r="W7">
        <f t="shared" ref="W7:W8" si="4">+N7*O7</f>
        <v>0</v>
      </c>
    </row>
    <row r="8" spans="1:23" x14ac:dyDescent="0.25">
      <c r="A8" t="s">
        <v>3</v>
      </c>
      <c r="C8" s="2" t="s">
        <v>4</v>
      </c>
      <c r="D8" s="2"/>
      <c r="L8" t="s">
        <v>36</v>
      </c>
      <c r="N8">
        <v>0</v>
      </c>
      <c r="O8">
        <v>0</v>
      </c>
      <c r="P8">
        <v>0</v>
      </c>
      <c r="Q8">
        <v>0</v>
      </c>
      <c r="R8" t="e">
        <f t="shared" si="0"/>
        <v>#VALUE!</v>
      </c>
      <c r="S8" t="e">
        <f t="shared" si="1"/>
        <v>#VALUE!</v>
      </c>
      <c r="T8" t="e">
        <f t="shared" si="2"/>
        <v>#VALUE!</v>
      </c>
      <c r="U8" t="e">
        <f t="shared" si="3"/>
        <v>#VALUE!</v>
      </c>
      <c r="W8">
        <f t="shared" si="4"/>
        <v>0</v>
      </c>
    </row>
    <row r="10" spans="1:23" x14ac:dyDescent="0.25">
      <c r="A10" t="s">
        <v>5</v>
      </c>
      <c r="L10" t="s">
        <v>39</v>
      </c>
      <c r="N10">
        <f>SUM(N6:N9)</f>
        <v>0</v>
      </c>
      <c r="O10">
        <f>SUM(O6:O9)</f>
        <v>0</v>
      </c>
      <c r="P10">
        <f t="shared" ref="P10:T10" si="5">SUM(P6:P9)</f>
        <v>0</v>
      </c>
      <c r="Q10">
        <f t="shared" si="5"/>
        <v>0</v>
      </c>
      <c r="R10" t="e">
        <f t="shared" si="5"/>
        <v>#VALUE!</v>
      </c>
      <c r="S10" t="e">
        <f t="shared" si="5"/>
        <v>#VALUE!</v>
      </c>
      <c r="T10" t="e">
        <f t="shared" si="5"/>
        <v>#VALUE!</v>
      </c>
      <c r="U10" t="e">
        <f>SUM(U6:U8)</f>
        <v>#VALUE!</v>
      </c>
      <c r="W10">
        <f>SUM(W6:W8)</f>
        <v>0</v>
      </c>
    </row>
    <row r="11" spans="1:23" x14ac:dyDescent="0.25">
      <c r="B11" t="s">
        <v>78</v>
      </c>
      <c r="C11">
        <f>+N10</f>
        <v>0</v>
      </c>
      <c r="D11" s="3"/>
      <c r="E11" s="4" t="e">
        <f>+U10</f>
        <v>#VALUE!</v>
      </c>
      <c r="F11" s="4"/>
      <c r="G11" s="5"/>
      <c r="L11" t="s">
        <v>40</v>
      </c>
      <c r="N11">
        <v>0</v>
      </c>
    </row>
    <row r="12" spans="1:23" x14ac:dyDescent="0.25">
      <c r="E12" s="4"/>
      <c r="F12" s="4"/>
      <c r="G12" s="5"/>
      <c r="L12" t="s">
        <v>41</v>
      </c>
      <c r="N12" s="6" t="e">
        <f>+N10/N11</f>
        <v>#DIV/0!</v>
      </c>
      <c r="O12" s="6"/>
      <c r="P12" s="6"/>
      <c r="Q12" s="6"/>
      <c r="R12" s="6"/>
    </row>
    <row r="13" spans="1:23" x14ac:dyDescent="0.25">
      <c r="B13" t="s">
        <v>6</v>
      </c>
      <c r="C13">
        <f>+N11</f>
        <v>0</v>
      </c>
      <c r="D13" s="6" t="e">
        <f>+C11/C13</f>
        <v>#DIV/0!</v>
      </c>
      <c r="E13" s="7" t="e">
        <f>SUM(E11:E12)</f>
        <v>#VALUE!</v>
      </c>
      <c r="F13" s="4"/>
      <c r="G13" s="5"/>
    </row>
    <row r="14" spans="1:23" x14ac:dyDescent="0.25">
      <c r="E14" s="4"/>
      <c r="F14" s="4"/>
      <c r="G14" s="5"/>
    </row>
    <row r="15" spans="1:23" x14ac:dyDescent="0.25">
      <c r="A15" t="s">
        <v>7</v>
      </c>
      <c r="E15" s="4"/>
      <c r="F15" s="4"/>
      <c r="G15" s="5"/>
    </row>
    <row r="16" spans="1:23" x14ac:dyDescent="0.25">
      <c r="B16" t="s">
        <v>8</v>
      </c>
      <c r="C16" t="s">
        <v>9</v>
      </c>
      <c r="E16" s="4"/>
      <c r="F16" s="4">
        <v>0</v>
      </c>
      <c r="G16" s="5"/>
    </row>
    <row r="17" spans="2:7" x14ac:dyDescent="0.25">
      <c r="C17" t="s">
        <v>10</v>
      </c>
      <c r="E17" s="4"/>
      <c r="F17" s="4">
        <v>0</v>
      </c>
      <c r="G17" s="5"/>
    </row>
    <row r="18" spans="2:7" x14ac:dyDescent="0.25">
      <c r="C18" t="s">
        <v>51</v>
      </c>
      <c r="E18" s="4"/>
      <c r="F18" s="4">
        <v>0</v>
      </c>
      <c r="G18" s="5"/>
    </row>
    <row r="19" spans="2:7" x14ac:dyDescent="0.25">
      <c r="C19" t="s">
        <v>11</v>
      </c>
      <c r="E19" s="4"/>
      <c r="F19" s="4">
        <v>0</v>
      </c>
      <c r="G19" s="5"/>
    </row>
    <row r="20" spans="2:7" x14ac:dyDescent="0.25">
      <c r="C20" t="s">
        <v>12</v>
      </c>
      <c r="E20" s="4"/>
      <c r="F20" s="4">
        <v>0</v>
      </c>
      <c r="G20" s="5"/>
    </row>
    <row r="21" spans="2:7" x14ac:dyDescent="0.25">
      <c r="B21" t="s">
        <v>13</v>
      </c>
      <c r="E21" s="4"/>
      <c r="F21" s="7">
        <f>SUM(F16:F20)</f>
        <v>0</v>
      </c>
      <c r="G21" s="5"/>
    </row>
    <row r="22" spans="2:7" x14ac:dyDescent="0.25">
      <c r="E22" s="4"/>
      <c r="F22" s="4"/>
      <c r="G22" s="5"/>
    </row>
    <row r="23" spans="2:7" x14ac:dyDescent="0.25">
      <c r="B23" t="s">
        <v>14</v>
      </c>
      <c r="C23" t="s">
        <v>9</v>
      </c>
      <c r="E23" s="4"/>
      <c r="F23" s="4">
        <v>0</v>
      </c>
      <c r="G23" s="5"/>
    </row>
    <row r="24" spans="2:7" x14ac:dyDescent="0.25">
      <c r="C24" t="s">
        <v>15</v>
      </c>
      <c r="E24" s="4"/>
      <c r="F24" s="4">
        <v>0</v>
      </c>
      <c r="G24" s="5"/>
    </row>
    <row r="25" spans="2:7" x14ac:dyDescent="0.25">
      <c r="C25" t="s">
        <v>16</v>
      </c>
      <c r="E25" s="4"/>
      <c r="F25" s="4">
        <v>0</v>
      </c>
      <c r="G25" s="5"/>
    </row>
    <row r="26" spans="2:7" x14ac:dyDescent="0.25">
      <c r="C26" t="s">
        <v>17</v>
      </c>
      <c r="E26" s="4"/>
      <c r="F26" s="4">
        <v>0</v>
      </c>
      <c r="G26" s="5"/>
    </row>
    <row r="27" spans="2:7" x14ac:dyDescent="0.25">
      <c r="C27" t="s">
        <v>18</v>
      </c>
      <c r="E27" s="4"/>
      <c r="F27" s="4">
        <v>0</v>
      </c>
      <c r="G27" s="5"/>
    </row>
    <row r="28" spans="2:7" x14ac:dyDescent="0.25">
      <c r="C28" t="s">
        <v>12</v>
      </c>
      <c r="E28" s="4"/>
      <c r="F28" s="4"/>
      <c r="G28" s="5"/>
    </row>
    <row r="29" spans="2:7" x14ac:dyDescent="0.25">
      <c r="B29" t="s">
        <v>19</v>
      </c>
      <c r="E29" s="4"/>
      <c r="F29" s="7">
        <f>SUM(F23:F28)</f>
        <v>0</v>
      </c>
      <c r="G29" s="5"/>
    </row>
    <row r="30" spans="2:7" x14ac:dyDescent="0.25">
      <c r="E30" s="4"/>
      <c r="F30" s="4"/>
      <c r="G30" s="5"/>
    </row>
    <row r="31" spans="2:7" x14ac:dyDescent="0.25">
      <c r="B31" t="s">
        <v>20</v>
      </c>
      <c r="C31" t="s">
        <v>21</v>
      </c>
      <c r="E31" s="4"/>
      <c r="F31" s="4">
        <v>0</v>
      </c>
      <c r="G31" s="5"/>
    </row>
    <row r="32" spans="2:7" x14ac:dyDescent="0.25">
      <c r="E32" s="4"/>
      <c r="F32" s="4"/>
      <c r="G32" s="5"/>
    </row>
    <row r="33" spans="2:7" x14ac:dyDescent="0.25">
      <c r="B33" t="s">
        <v>22</v>
      </c>
      <c r="E33" s="4"/>
      <c r="F33" s="4" t="e">
        <f>+E13*0.03*1.13</f>
        <v>#VALUE!</v>
      </c>
      <c r="G33" s="5"/>
    </row>
    <row r="34" spans="2:7" x14ac:dyDescent="0.25">
      <c r="E34" s="4"/>
      <c r="F34" s="4"/>
      <c r="G34" s="5"/>
    </row>
    <row r="35" spans="2:7" x14ac:dyDescent="0.25">
      <c r="B35" t="s">
        <v>23</v>
      </c>
      <c r="C35" t="s">
        <v>24</v>
      </c>
      <c r="E35" s="4"/>
      <c r="F35" s="4">
        <v>0</v>
      </c>
      <c r="G35" s="5"/>
    </row>
    <row r="36" spans="2:7" x14ac:dyDescent="0.25">
      <c r="E36" s="4"/>
      <c r="F36" s="4"/>
      <c r="G36" s="5"/>
    </row>
    <row r="37" spans="2:7" x14ac:dyDescent="0.25">
      <c r="B37" t="s">
        <v>12</v>
      </c>
      <c r="C37" t="s">
        <v>25</v>
      </c>
      <c r="E37" s="4"/>
      <c r="F37" s="4">
        <v>0</v>
      </c>
      <c r="G37" s="5"/>
    </row>
    <row r="38" spans="2:7" x14ac:dyDescent="0.25">
      <c r="C38" t="s">
        <v>12</v>
      </c>
      <c r="E38" s="4"/>
      <c r="F38" s="4"/>
      <c r="G38" s="5"/>
    </row>
    <row r="39" spans="2:7" x14ac:dyDescent="0.25">
      <c r="E39" s="4"/>
      <c r="F39" s="4"/>
      <c r="G39" s="5"/>
    </row>
    <row r="40" spans="2:7" x14ac:dyDescent="0.25">
      <c r="B40" t="s">
        <v>26</v>
      </c>
      <c r="E40" s="8"/>
      <c r="F40" s="7" t="e">
        <f>SUM(F31:F39)+F29+F21</f>
        <v>#VALUE!</v>
      </c>
      <c r="G40" s="5"/>
    </row>
    <row r="41" spans="2:7" x14ac:dyDescent="0.25">
      <c r="B41" t="s">
        <v>58</v>
      </c>
      <c r="E41" s="8"/>
      <c r="F41" s="4" t="e">
        <f>+F40*0.13</f>
        <v>#VALUE!</v>
      </c>
      <c r="G41" s="5"/>
    </row>
    <row r="42" spans="2:7" x14ac:dyDescent="0.25">
      <c r="B42" t="s">
        <v>69</v>
      </c>
      <c r="E42" s="8"/>
      <c r="F42" s="7" t="e">
        <f>+F41+F40</f>
        <v>#VALUE!</v>
      </c>
      <c r="G42" s="5"/>
    </row>
    <row r="43" spans="2:7" x14ac:dyDescent="0.25">
      <c r="E43" s="8"/>
      <c r="F43" s="8"/>
      <c r="G43" s="5"/>
    </row>
    <row r="44" spans="2:7" x14ac:dyDescent="0.25">
      <c r="B44" t="s">
        <v>70</v>
      </c>
      <c r="E44" s="8"/>
      <c r="F44" s="8" t="e">
        <f>+E13-F42</f>
        <v>#VALUE!</v>
      </c>
      <c r="G44" s="5"/>
    </row>
    <row r="45" spans="2:7" x14ac:dyDescent="0.25">
      <c r="E45" s="8"/>
      <c r="F45" s="4"/>
      <c r="G45" s="5"/>
    </row>
    <row r="46" spans="2:7" x14ac:dyDescent="0.25">
      <c r="B46" t="s">
        <v>64</v>
      </c>
      <c r="C46" t="s">
        <v>27</v>
      </c>
      <c r="E46" s="8"/>
      <c r="F46" s="4"/>
      <c r="G46" s="5"/>
    </row>
    <row r="47" spans="2:7" x14ac:dyDescent="0.25">
      <c r="E47" s="8"/>
      <c r="F47" s="4"/>
      <c r="G47" s="5"/>
    </row>
    <row r="48" spans="2:7" ht="15.75" thickBot="1" x14ac:dyDescent="0.3">
      <c r="B48" t="s">
        <v>71</v>
      </c>
      <c r="E48" s="8"/>
      <c r="F48" s="9" t="e">
        <f>+F42-F46</f>
        <v>#VALUE!</v>
      </c>
      <c r="G48" s="5"/>
    </row>
    <row r="49" spans="1:7" x14ac:dyDescent="0.25">
      <c r="E49" s="8"/>
      <c r="F49" s="4"/>
      <c r="G49" s="5"/>
    </row>
    <row r="50" spans="1:7" x14ac:dyDescent="0.25">
      <c r="B50" t="s">
        <v>72</v>
      </c>
      <c r="C50" s="6">
        <v>0</v>
      </c>
      <c r="E50" s="8"/>
      <c r="F50" s="4" t="e">
        <f>+F48*C50</f>
        <v>#VALUE!</v>
      </c>
      <c r="G50" s="5"/>
    </row>
    <row r="51" spans="1:7" x14ac:dyDescent="0.25">
      <c r="E51" s="8"/>
      <c r="F51" s="4"/>
      <c r="G51" s="5"/>
    </row>
    <row r="52" spans="1:7" x14ac:dyDescent="0.25">
      <c r="B52" t="s">
        <v>73</v>
      </c>
      <c r="C52" s="6">
        <v>0</v>
      </c>
      <c r="E52" s="8"/>
      <c r="F52" s="4" t="e">
        <f>+F48*C52</f>
        <v>#VALUE!</v>
      </c>
      <c r="G52" s="5"/>
    </row>
    <row r="53" spans="1:7" x14ac:dyDescent="0.25">
      <c r="E53" s="8"/>
      <c r="F53" s="4"/>
      <c r="G53" s="5"/>
    </row>
    <row r="54" spans="1:7" x14ac:dyDescent="0.25">
      <c r="E54" s="8"/>
      <c r="F54" s="4"/>
      <c r="G54" s="5"/>
    </row>
    <row r="55" spans="1:7" x14ac:dyDescent="0.25">
      <c r="E55" s="4"/>
      <c r="F55" s="4"/>
      <c r="G55" s="5"/>
    </row>
    <row r="56" spans="1:7" x14ac:dyDescent="0.25">
      <c r="A56" t="s">
        <v>29</v>
      </c>
      <c r="E56" s="4"/>
      <c r="F56" s="4"/>
      <c r="G56" s="5"/>
    </row>
    <row r="57" spans="1:7" x14ac:dyDescent="0.25">
      <c r="E57" s="4"/>
      <c r="F57" s="4"/>
      <c r="G57" s="5"/>
    </row>
    <row r="58" spans="1:7" x14ac:dyDescent="0.25">
      <c r="B58" t="s">
        <v>74</v>
      </c>
      <c r="E58" s="4"/>
      <c r="F58" s="4">
        <v>0</v>
      </c>
      <c r="G58" s="5"/>
    </row>
    <row r="59" spans="1:7" x14ac:dyDescent="0.25">
      <c r="B59" t="s">
        <v>75</v>
      </c>
      <c r="E59" s="4"/>
      <c r="F59" s="4">
        <v>0</v>
      </c>
      <c r="G59" s="5"/>
    </row>
    <row r="60" spans="1:7" x14ac:dyDescent="0.25">
      <c r="B60" t="s">
        <v>76</v>
      </c>
      <c r="E60" s="4"/>
      <c r="F60" s="4">
        <v>0</v>
      </c>
      <c r="G60" s="5"/>
    </row>
    <row r="61" spans="1:7" x14ac:dyDescent="0.25">
      <c r="B61" t="s">
        <v>77</v>
      </c>
      <c r="E61" s="4"/>
      <c r="F61" s="3">
        <v>0</v>
      </c>
      <c r="G61" s="5"/>
    </row>
    <row r="62" spans="1:7" x14ac:dyDescent="0.25">
      <c r="B62" t="s">
        <v>52</v>
      </c>
      <c r="E62" s="4"/>
      <c r="F62" s="3">
        <v>0</v>
      </c>
      <c r="G62" s="5"/>
    </row>
    <row r="63" spans="1:7" x14ac:dyDescent="0.25">
      <c r="B63" t="s">
        <v>53</v>
      </c>
      <c r="E63" s="4"/>
      <c r="F63" s="3">
        <v>0</v>
      </c>
      <c r="G63" s="5"/>
    </row>
    <row r="64" spans="1:7" x14ac:dyDescent="0.25">
      <c r="B64" t="s">
        <v>54</v>
      </c>
      <c r="E64" s="4"/>
      <c r="F64" s="3">
        <v>0</v>
      </c>
      <c r="G64" s="5"/>
    </row>
    <row r="65" spans="1:7" x14ac:dyDescent="0.25">
      <c r="E65" s="4"/>
      <c r="F65" s="3"/>
      <c r="G65" s="5"/>
    </row>
    <row r="66" spans="1:7" x14ac:dyDescent="0.25">
      <c r="B66" t="s">
        <v>30</v>
      </c>
      <c r="E66" s="4"/>
      <c r="F66" s="7">
        <f>SUM(F58:F65)</f>
        <v>0</v>
      </c>
      <c r="G66" s="5"/>
    </row>
    <row r="67" spans="1:7" x14ac:dyDescent="0.25">
      <c r="E67" s="4"/>
      <c r="F67" s="4"/>
      <c r="G67" s="5"/>
    </row>
    <row r="68" spans="1:7" ht="15.75" thickBot="1" x14ac:dyDescent="0.3">
      <c r="B68" t="s">
        <v>79</v>
      </c>
      <c r="E68" s="4"/>
      <c r="F68" s="9" t="e">
        <f>+F46+F52+F66</f>
        <v>#VALUE!</v>
      </c>
      <c r="G68" s="5"/>
    </row>
    <row r="69" spans="1:7" x14ac:dyDescent="0.25">
      <c r="E69" s="4"/>
      <c r="F69" s="4"/>
    </row>
    <row r="70" spans="1:7" x14ac:dyDescent="0.25">
      <c r="E70" s="4"/>
      <c r="F70" s="4"/>
    </row>
    <row r="71" spans="1:7" x14ac:dyDescent="0.25">
      <c r="E71" s="4"/>
      <c r="F71" s="4"/>
    </row>
    <row r="72" spans="1:7" x14ac:dyDescent="0.25">
      <c r="A72" t="s">
        <v>31</v>
      </c>
      <c r="E72" s="4"/>
      <c r="F72" s="4"/>
    </row>
    <row r="73" spans="1:7" x14ac:dyDescent="0.25">
      <c r="A73" t="s">
        <v>67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50"/>
  <sheetViews>
    <sheetView topLeftCell="A20" workbookViewId="0">
      <selection activeCell="A5" sqref="A5:F50"/>
    </sheetView>
  </sheetViews>
  <sheetFormatPr defaultRowHeight="15" x14ac:dyDescent="0.25"/>
  <cols>
    <col min="2" max="2" width="21.140625" bestFit="1" customWidth="1"/>
    <col min="3" max="3" width="23" bestFit="1" customWidth="1"/>
    <col min="4" max="4" width="7.7109375" bestFit="1" customWidth="1"/>
    <col min="5" max="5" width="14.140625" customWidth="1"/>
    <col min="6" max="6" width="16.28515625" customWidth="1"/>
    <col min="14" max="21" width="12.7109375" customWidth="1"/>
    <col min="22" max="22" width="5.140625" customWidth="1"/>
    <col min="23" max="23" width="12.7109375" customWidth="1"/>
  </cols>
  <sheetData>
    <row r="2" spans="1:23" ht="23.25" x14ac:dyDescent="0.35">
      <c r="A2" s="1"/>
      <c r="B2" s="1"/>
      <c r="C2" s="1"/>
      <c r="D2" s="1"/>
      <c r="E2" s="1"/>
      <c r="F2" s="1"/>
      <c r="G2" s="1"/>
      <c r="L2" s="10" t="s">
        <v>33</v>
      </c>
    </row>
    <row r="4" spans="1:23" x14ac:dyDescent="0.25">
      <c r="N4" t="s">
        <v>38</v>
      </c>
      <c r="O4" t="s">
        <v>45</v>
      </c>
      <c r="P4" t="s">
        <v>46</v>
      </c>
      <c r="Q4" t="s">
        <v>47</v>
      </c>
      <c r="R4" t="s">
        <v>42</v>
      </c>
      <c r="S4" t="s">
        <v>43</v>
      </c>
      <c r="T4" t="s">
        <v>44</v>
      </c>
      <c r="U4" t="s">
        <v>39</v>
      </c>
      <c r="W4" s="12" t="s">
        <v>48</v>
      </c>
    </row>
    <row r="5" spans="1:23" ht="23.25" x14ac:dyDescent="0.35">
      <c r="A5" s="1" t="s">
        <v>32</v>
      </c>
      <c r="R5" s="11">
        <v>0.5</v>
      </c>
      <c r="S5" s="11">
        <v>0.3</v>
      </c>
      <c r="T5" s="11">
        <v>0.2</v>
      </c>
    </row>
    <row r="6" spans="1:23" x14ac:dyDescent="0.25">
      <c r="A6" t="s">
        <v>0</v>
      </c>
      <c r="C6" t="s">
        <v>95</v>
      </c>
      <c r="L6" t="s">
        <v>34</v>
      </c>
      <c r="N6">
        <v>500</v>
      </c>
      <c r="O6" s="3">
        <v>65</v>
      </c>
      <c r="P6" s="3">
        <v>60</v>
      </c>
      <c r="Q6" s="3">
        <v>61</v>
      </c>
      <c r="R6" s="3">
        <f>+N6*$R$5*O6</f>
        <v>16250</v>
      </c>
      <c r="S6" s="3">
        <f>+N6*$S$5*P6</f>
        <v>9000</v>
      </c>
      <c r="T6" s="3">
        <f>+N6*$T$5*Q6</f>
        <v>6100</v>
      </c>
      <c r="U6" s="3">
        <f>+T6+S6+R6</f>
        <v>31350</v>
      </c>
      <c r="V6" s="3"/>
      <c r="W6" s="3">
        <f>+N6*O6</f>
        <v>32500</v>
      </c>
    </row>
    <row r="7" spans="1:23" x14ac:dyDescent="0.25">
      <c r="A7" t="s">
        <v>2</v>
      </c>
      <c r="C7" t="s">
        <v>37</v>
      </c>
      <c r="L7" t="s">
        <v>35</v>
      </c>
      <c r="N7">
        <v>300</v>
      </c>
      <c r="O7" s="3">
        <v>55</v>
      </c>
      <c r="P7" s="3">
        <v>50</v>
      </c>
      <c r="Q7" s="3">
        <v>51</v>
      </c>
      <c r="R7" s="3">
        <f t="shared" ref="R7:R8" si="0">+N7*$R$5*O7</f>
        <v>8250</v>
      </c>
      <c r="S7" s="3">
        <f t="shared" ref="S7:S8" si="1">+N7*$S$5*P7</f>
        <v>4500</v>
      </c>
      <c r="T7" s="3">
        <f t="shared" ref="T7:T8" si="2">+N7*$T$5*Q7</f>
        <v>3060</v>
      </c>
      <c r="U7" s="3">
        <f t="shared" ref="U7:U8" si="3">+T7+S7+R7</f>
        <v>15810</v>
      </c>
      <c r="V7" s="3"/>
      <c r="W7" s="3">
        <f t="shared" ref="W7:W8" si="4">+N7*O7</f>
        <v>16500</v>
      </c>
    </row>
    <row r="8" spans="1:23" x14ac:dyDescent="0.25">
      <c r="A8" t="s">
        <v>3</v>
      </c>
      <c r="C8" s="2" t="s">
        <v>4</v>
      </c>
      <c r="D8" s="2"/>
      <c r="L8" t="s">
        <v>36</v>
      </c>
      <c r="N8">
        <v>200</v>
      </c>
      <c r="O8" s="3">
        <v>45</v>
      </c>
      <c r="P8" s="3">
        <v>40</v>
      </c>
      <c r="Q8" s="3">
        <v>41</v>
      </c>
      <c r="R8" s="3">
        <f t="shared" si="0"/>
        <v>4500</v>
      </c>
      <c r="S8" s="3">
        <f t="shared" si="1"/>
        <v>2400</v>
      </c>
      <c r="T8" s="3">
        <f t="shared" si="2"/>
        <v>1640</v>
      </c>
      <c r="U8" s="3">
        <f t="shared" si="3"/>
        <v>8540</v>
      </c>
      <c r="V8" s="3"/>
      <c r="W8" s="3">
        <f t="shared" si="4"/>
        <v>9000</v>
      </c>
    </row>
    <row r="9" spans="1:23" x14ac:dyDescent="0.25"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t="s">
        <v>5</v>
      </c>
      <c r="B10" t="s">
        <v>68</v>
      </c>
      <c r="C10">
        <f>+N10</f>
        <v>1000</v>
      </c>
      <c r="D10" s="3"/>
      <c r="E10" s="4">
        <f>+U10</f>
        <v>55700</v>
      </c>
      <c r="F10" s="4"/>
      <c r="L10" t="s">
        <v>39</v>
      </c>
      <c r="N10">
        <f>SUM(N6:N9)</f>
        <v>1000</v>
      </c>
      <c r="O10" s="3"/>
      <c r="P10" s="3"/>
      <c r="Q10" s="3"/>
      <c r="R10" s="3">
        <f t="shared" ref="R10:T10" si="5">SUM(R6:R9)</f>
        <v>29000</v>
      </c>
      <c r="S10" s="3">
        <f t="shared" si="5"/>
        <v>15900</v>
      </c>
      <c r="T10" s="3">
        <f t="shared" si="5"/>
        <v>10800</v>
      </c>
      <c r="U10" s="3">
        <f>SUM(U6:U8)</f>
        <v>55700</v>
      </c>
      <c r="V10" s="3"/>
      <c r="W10" s="3">
        <f>SUM(W6:W8)</f>
        <v>58000</v>
      </c>
    </row>
    <row r="11" spans="1:23" x14ac:dyDescent="0.25">
      <c r="B11" s="13" t="s">
        <v>57</v>
      </c>
      <c r="C11" s="13"/>
      <c r="D11" s="13"/>
      <c r="E11" s="14">
        <f>+E10/113*13</f>
        <v>6407.9646017699115</v>
      </c>
      <c r="F11" s="4"/>
      <c r="G11" s="5"/>
      <c r="L11" t="s">
        <v>40</v>
      </c>
      <c r="N11">
        <v>1000</v>
      </c>
    </row>
    <row r="12" spans="1:23" x14ac:dyDescent="0.25">
      <c r="B12" t="s">
        <v>6</v>
      </c>
      <c r="C12">
        <f>+N11</f>
        <v>1000</v>
      </c>
      <c r="D12" s="6">
        <f>+C10/C12</f>
        <v>1</v>
      </c>
      <c r="E12" s="7">
        <f>+E10-E11</f>
        <v>49292.035398230088</v>
      </c>
      <c r="F12" s="4"/>
      <c r="G12" s="5"/>
      <c r="L12" t="s">
        <v>41</v>
      </c>
      <c r="N12" s="6">
        <f>+N10/N11</f>
        <v>1</v>
      </c>
      <c r="O12" s="6"/>
      <c r="P12" s="6"/>
      <c r="Q12" s="6"/>
      <c r="R12" s="6"/>
    </row>
    <row r="13" spans="1:23" x14ac:dyDescent="0.25">
      <c r="E13" s="4"/>
      <c r="F13" s="4"/>
      <c r="G13" s="5"/>
    </row>
    <row r="14" spans="1:23" x14ac:dyDescent="0.25">
      <c r="A14" t="s">
        <v>7</v>
      </c>
      <c r="B14" t="s">
        <v>8</v>
      </c>
      <c r="C14" t="s">
        <v>9</v>
      </c>
      <c r="E14" s="4"/>
      <c r="F14" s="4">
        <v>10000</v>
      </c>
      <c r="G14" s="5"/>
    </row>
    <row r="15" spans="1:23" x14ac:dyDescent="0.25">
      <c r="C15" t="s">
        <v>10</v>
      </c>
      <c r="E15" s="4"/>
      <c r="F15" s="4">
        <v>0</v>
      </c>
      <c r="G15" s="5"/>
    </row>
    <row r="16" spans="1:23" x14ac:dyDescent="0.25">
      <c r="C16" t="s">
        <v>55</v>
      </c>
      <c r="E16" s="4"/>
      <c r="F16" s="4">
        <v>1000</v>
      </c>
      <c r="G16" s="5"/>
    </row>
    <row r="17" spans="2:7" x14ac:dyDescent="0.25">
      <c r="C17" t="s">
        <v>11</v>
      </c>
      <c r="E17" s="4"/>
      <c r="F17" s="4">
        <v>1000</v>
      </c>
      <c r="G17" s="5"/>
    </row>
    <row r="18" spans="2:7" x14ac:dyDescent="0.25">
      <c r="C18" t="s">
        <v>12</v>
      </c>
      <c r="E18" s="4"/>
      <c r="F18" s="4">
        <v>0</v>
      </c>
      <c r="G18" s="5"/>
    </row>
    <row r="19" spans="2:7" x14ac:dyDescent="0.25">
      <c r="B19" t="s">
        <v>13</v>
      </c>
      <c r="E19" s="4"/>
      <c r="F19" s="7">
        <f>SUM(F14:F18)</f>
        <v>12000</v>
      </c>
      <c r="G19" s="5"/>
    </row>
    <row r="20" spans="2:7" x14ac:dyDescent="0.25">
      <c r="B20" t="s">
        <v>14</v>
      </c>
      <c r="C20" t="s">
        <v>9</v>
      </c>
      <c r="E20" s="4"/>
      <c r="F20" s="4">
        <v>2000</v>
      </c>
      <c r="G20" s="5"/>
    </row>
    <row r="21" spans="2:7" x14ac:dyDescent="0.25">
      <c r="C21" t="s">
        <v>15</v>
      </c>
      <c r="E21" s="4"/>
      <c r="F21" s="4">
        <v>1000</v>
      </c>
      <c r="G21" s="5"/>
    </row>
    <row r="22" spans="2:7" x14ac:dyDescent="0.25">
      <c r="C22" t="s">
        <v>16</v>
      </c>
      <c r="E22" s="4"/>
      <c r="F22" s="4">
        <v>500</v>
      </c>
      <c r="G22" s="5"/>
    </row>
    <row r="23" spans="2:7" x14ac:dyDescent="0.25">
      <c r="C23" t="s">
        <v>17</v>
      </c>
      <c r="E23" s="4"/>
      <c r="F23" s="4">
        <v>6000</v>
      </c>
      <c r="G23" s="5"/>
    </row>
    <row r="24" spans="2:7" x14ac:dyDescent="0.25">
      <c r="C24" t="s">
        <v>18</v>
      </c>
      <c r="E24" s="4"/>
      <c r="F24" s="4">
        <v>500</v>
      </c>
      <c r="G24" s="5"/>
    </row>
    <row r="25" spans="2:7" x14ac:dyDescent="0.25">
      <c r="B25" t="s">
        <v>19</v>
      </c>
      <c r="E25" s="4"/>
      <c r="F25" s="7">
        <f>SUM(F20:F24)</f>
        <v>10000</v>
      </c>
      <c r="G25" s="5"/>
    </row>
    <row r="26" spans="2:7" x14ac:dyDescent="0.25">
      <c r="B26" t="s">
        <v>20</v>
      </c>
      <c r="C26" t="s">
        <v>21</v>
      </c>
      <c r="E26" s="4"/>
      <c r="F26" s="4">
        <v>5000</v>
      </c>
      <c r="G26" s="5"/>
    </row>
    <row r="27" spans="2:7" x14ac:dyDescent="0.25">
      <c r="B27" t="s">
        <v>22</v>
      </c>
      <c r="E27" s="4"/>
      <c r="F27" s="4">
        <f>+E12*0.03</f>
        <v>1478.7610619469026</v>
      </c>
      <c r="G27" s="5"/>
    </row>
    <row r="28" spans="2:7" x14ac:dyDescent="0.25">
      <c r="B28" t="s">
        <v>23</v>
      </c>
      <c r="C28" t="s">
        <v>56</v>
      </c>
      <c r="E28" s="4"/>
      <c r="F28" s="4">
        <f>+E12*0.05</f>
        <v>2464.6017699115046</v>
      </c>
      <c r="G28" s="5"/>
    </row>
    <row r="29" spans="2:7" x14ac:dyDescent="0.25">
      <c r="B29" t="s">
        <v>12</v>
      </c>
      <c r="C29" t="s">
        <v>25</v>
      </c>
      <c r="E29" s="4"/>
      <c r="F29" s="4">
        <v>200</v>
      </c>
      <c r="G29" s="5"/>
    </row>
    <row r="30" spans="2:7" x14ac:dyDescent="0.25">
      <c r="B30" t="s">
        <v>26</v>
      </c>
      <c r="E30" s="8"/>
      <c r="F30" s="7">
        <f>SUM(F26:F29)+F25+F19</f>
        <v>31143.362831858409</v>
      </c>
      <c r="G30" s="5"/>
    </row>
    <row r="31" spans="2:7" x14ac:dyDescent="0.25">
      <c r="B31" s="13" t="s">
        <v>58</v>
      </c>
      <c r="C31" s="13"/>
      <c r="D31" s="13"/>
      <c r="E31" s="15"/>
      <c r="F31" s="14">
        <f>+F30*0.13</f>
        <v>4048.6371681415931</v>
      </c>
      <c r="G31" s="5"/>
    </row>
    <row r="32" spans="2:7" x14ac:dyDescent="0.25">
      <c r="B32" t="s">
        <v>59</v>
      </c>
      <c r="E32" s="8"/>
      <c r="F32" s="7">
        <f>+F31+F30</f>
        <v>35192</v>
      </c>
      <c r="G32" s="5"/>
    </row>
    <row r="33" spans="1:7" x14ac:dyDescent="0.25">
      <c r="B33" t="s">
        <v>60</v>
      </c>
      <c r="E33" s="8"/>
      <c r="F33" s="8">
        <f>+E12-F32</f>
        <v>14100.035398230088</v>
      </c>
      <c r="G33" s="5"/>
    </row>
    <row r="34" spans="1:7" x14ac:dyDescent="0.25">
      <c r="B34" t="s">
        <v>64</v>
      </c>
      <c r="C34" t="s">
        <v>27</v>
      </c>
      <c r="D34" s="11">
        <v>0.1</v>
      </c>
      <c r="E34" s="8"/>
      <c r="F34" s="4">
        <f>+F33*0.1</f>
        <v>1410.0035398230089</v>
      </c>
      <c r="G34" s="5"/>
    </row>
    <row r="35" spans="1:7" ht="15.75" thickBot="1" x14ac:dyDescent="0.3">
      <c r="B35" t="s">
        <v>28</v>
      </c>
      <c r="E35" s="8"/>
      <c r="F35" s="9">
        <f>+F33-F34</f>
        <v>12690.031858407079</v>
      </c>
      <c r="G35" s="5"/>
    </row>
    <row r="36" spans="1:7" x14ac:dyDescent="0.25">
      <c r="B36" t="s">
        <v>61</v>
      </c>
      <c r="C36" t="s">
        <v>62</v>
      </c>
      <c r="E36" s="8"/>
      <c r="F36" s="4">
        <f>+F35*0.8</f>
        <v>10152.025486725664</v>
      </c>
      <c r="G36" s="5"/>
    </row>
    <row r="37" spans="1:7" x14ac:dyDescent="0.25">
      <c r="C37" t="s">
        <v>63</v>
      </c>
      <c r="E37" s="8"/>
      <c r="F37" s="4">
        <f>+F35-F36</f>
        <v>2538.0063716814147</v>
      </c>
      <c r="G37" s="5"/>
    </row>
    <row r="38" spans="1:7" x14ac:dyDescent="0.25">
      <c r="A38" t="s">
        <v>29</v>
      </c>
      <c r="E38" s="4"/>
      <c r="F38" s="4"/>
      <c r="G38" s="5"/>
    </row>
    <row r="39" spans="1:7" x14ac:dyDescent="0.25">
      <c r="B39" t="s">
        <v>74</v>
      </c>
      <c r="E39" s="4"/>
      <c r="F39" s="4">
        <v>0</v>
      </c>
      <c r="G39" s="5"/>
    </row>
    <row r="40" spans="1:7" x14ac:dyDescent="0.25">
      <c r="B40" t="s">
        <v>75</v>
      </c>
      <c r="E40" s="4"/>
      <c r="F40" s="4">
        <v>0</v>
      </c>
      <c r="G40" s="5"/>
    </row>
    <row r="41" spans="1:7" x14ac:dyDescent="0.25">
      <c r="B41" t="s">
        <v>76</v>
      </c>
      <c r="E41" s="4"/>
      <c r="F41" s="4">
        <v>0</v>
      </c>
      <c r="G41" s="5"/>
    </row>
    <row r="42" spans="1:7" x14ac:dyDescent="0.25">
      <c r="B42" t="s">
        <v>77</v>
      </c>
      <c r="E42" s="4"/>
      <c r="F42" s="4">
        <v>0</v>
      </c>
      <c r="G42" s="5"/>
    </row>
    <row r="43" spans="1:7" x14ac:dyDescent="0.25">
      <c r="B43" t="s">
        <v>52</v>
      </c>
      <c r="E43" s="4"/>
      <c r="F43" s="4">
        <v>0</v>
      </c>
      <c r="G43" s="5"/>
    </row>
    <row r="44" spans="1:7" x14ac:dyDescent="0.25">
      <c r="B44" t="s">
        <v>53</v>
      </c>
      <c r="E44" s="4"/>
      <c r="F44" s="4">
        <v>0</v>
      </c>
      <c r="G44" s="5"/>
    </row>
    <row r="45" spans="1:7" x14ac:dyDescent="0.25">
      <c r="B45" t="s">
        <v>65</v>
      </c>
      <c r="E45" s="4"/>
      <c r="F45" s="4">
        <v>0</v>
      </c>
      <c r="G45" s="5"/>
    </row>
    <row r="46" spans="1:7" x14ac:dyDescent="0.25">
      <c r="B46" t="s">
        <v>30</v>
      </c>
      <c r="E46" s="4"/>
      <c r="F46" s="7">
        <f>SUM(F39:F45)</f>
        <v>0</v>
      </c>
      <c r="G46" s="5"/>
    </row>
    <row r="47" spans="1:7" ht="15.75" thickBot="1" x14ac:dyDescent="0.3">
      <c r="B47" t="s">
        <v>66</v>
      </c>
      <c r="E47" s="4"/>
      <c r="F47" s="9">
        <f>+F37+F34+F46</f>
        <v>3948.0099115044236</v>
      </c>
      <c r="G47" s="5"/>
    </row>
    <row r="48" spans="1:7" x14ac:dyDescent="0.25">
      <c r="G48" s="5"/>
    </row>
    <row r="49" spans="1:6" x14ac:dyDescent="0.25">
      <c r="A49" t="s">
        <v>31</v>
      </c>
      <c r="E49" s="4"/>
      <c r="F49" s="4"/>
    </row>
    <row r="50" spans="1:6" x14ac:dyDescent="0.25">
      <c r="A50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1"/>
  <sheetViews>
    <sheetView workbookViewId="0">
      <selection activeCell="B48" sqref="B48"/>
    </sheetView>
  </sheetViews>
  <sheetFormatPr defaultRowHeight="15" x14ac:dyDescent="0.25"/>
  <cols>
    <col min="1" max="1" width="22.7109375" customWidth="1"/>
    <col min="2" max="2" width="21.7109375" customWidth="1"/>
    <col min="3" max="3" width="13" customWidth="1"/>
    <col min="5" max="6" width="11.5703125" bestFit="1" customWidth="1"/>
    <col min="18" max="21" width="11.5703125" bestFit="1" customWidth="1"/>
    <col min="22" max="22" width="5.28515625" customWidth="1"/>
    <col min="23" max="23" width="11.5703125" bestFit="1" customWidth="1"/>
  </cols>
  <sheetData>
    <row r="2" spans="1:23" ht="23.25" x14ac:dyDescent="0.35">
      <c r="A2" s="1" t="s">
        <v>32</v>
      </c>
      <c r="B2" s="1"/>
      <c r="C2" s="1"/>
      <c r="D2" s="1"/>
      <c r="E2" s="1"/>
      <c r="F2" s="1"/>
      <c r="G2" s="1"/>
      <c r="L2" s="10" t="s">
        <v>33</v>
      </c>
    </row>
    <row r="4" spans="1:23" x14ac:dyDescent="0.25">
      <c r="A4" t="s">
        <v>0</v>
      </c>
      <c r="C4" t="s">
        <v>1</v>
      </c>
      <c r="N4" t="s">
        <v>38</v>
      </c>
      <c r="O4" t="s">
        <v>45</v>
      </c>
      <c r="P4" t="s">
        <v>46</v>
      </c>
      <c r="Q4" t="s">
        <v>47</v>
      </c>
      <c r="R4" t="s">
        <v>42</v>
      </c>
      <c r="S4" t="s">
        <v>43</v>
      </c>
      <c r="T4" t="s">
        <v>44</v>
      </c>
      <c r="U4" t="s">
        <v>39</v>
      </c>
      <c r="W4" s="12" t="s">
        <v>48</v>
      </c>
    </row>
    <row r="5" spans="1:23" x14ac:dyDescent="0.25">
      <c r="R5" s="11">
        <v>0.5</v>
      </c>
      <c r="S5" s="11">
        <v>0.3</v>
      </c>
      <c r="T5" s="11">
        <v>0.2</v>
      </c>
    </row>
    <row r="6" spans="1:23" x14ac:dyDescent="0.25">
      <c r="A6" t="s">
        <v>2</v>
      </c>
      <c r="C6" t="s">
        <v>80</v>
      </c>
      <c r="L6" t="s">
        <v>34</v>
      </c>
      <c r="N6">
        <v>400</v>
      </c>
      <c r="O6" s="3">
        <v>55</v>
      </c>
      <c r="P6" s="3">
        <v>50</v>
      </c>
      <c r="Q6" s="3">
        <v>0</v>
      </c>
      <c r="R6" s="3">
        <f>+N6*$R$5*O6</f>
        <v>11000</v>
      </c>
      <c r="S6" s="3">
        <f>+N6*$S$5*P6</f>
        <v>6000</v>
      </c>
      <c r="T6" s="3">
        <f>+N6*$T$5*Q6</f>
        <v>0</v>
      </c>
      <c r="U6" s="3">
        <f>+T6+S6+R6</f>
        <v>17000</v>
      </c>
      <c r="V6" s="3"/>
      <c r="W6" s="3">
        <f>+N6*O6</f>
        <v>22000</v>
      </c>
    </row>
    <row r="7" spans="1:23" x14ac:dyDescent="0.25">
      <c r="L7" t="s">
        <v>35</v>
      </c>
      <c r="N7">
        <v>250</v>
      </c>
      <c r="O7" s="3">
        <v>50</v>
      </c>
      <c r="P7" s="3">
        <v>47</v>
      </c>
      <c r="Q7" s="3">
        <v>0</v>
      </c>
      <c r="R7" s="3">
        <f t="shared" ref="R7:R8" si="0">+N7*$R$5*O7</f>
        <v>6250</v>
      </c>
      <c r="S7" s="3">
        <f t="shared" ref="S7:S8" si="1">+N7*$S$5*P7</f>
        <v>3525</v>
      </c>
      <c r="T7" s="3">
        <f t="shared" ref="T7:T8" si="2">+N7*$T$5*Q7</f>
        <v>0</v>
      </c>
      <c r="U7" s="3">
        <f t="shared" ref="U7:U8" si="3">+T7+S7+R7</f>
        <v>9775</v>
      </c>
      <c r="V7" s="3"/>
      <c r="W7" s="3">
        <f t="shared" ref="W7:W8" si="4">+N7*O7</f>
        <v>12500</v>
      </c>
    </row>
    <row r="8" spans="1:23" x14ac:dyDescent="0.25">
      <c r="A8" t="s">
        <v>3</v>
      </c>
      <c r="C8" s="2" t="s">
        <v>81</v>
      </c>
      <c r="D8" s="2"/>
      <c r="L8" t="s">
        <v>36</v>
      </c>
      <c r="N8">
        <v>100</v>
      </c>
      <c r="O8" s="3">
        <v>45</v>
      </c>
      <c r="P8" s="3">
        <v>42</v>
      </c>
      <c r="Q8" s="3">
        <v>0</v>
      </c>
      <c r="R8" s="3">
        <f t="shared" si="0"/>
        <v>2250</v>
      </c>
      <c r="S8" s="3">
        <f t="shared" si="1"/>
        <v>1260</v>
      </c>
      <c r="T8" s="3">
        <f t="shared" si="2"/>
        <v>0</v>
      </c>
      <c r="U8" s="3">
        <f t="shared" si="3"/>
        <v>3510</v>
      </c>
      <c r="V8" s="3"/>
      <c r="W8" s="3">
        <f t="shared" si="4"/>
        <v>4500</v>
      </c>
    </row>
    <row r="9" spans="1:23" x14ac:dyDescent="0.25"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t="s">
        <v>5</v>
      </c>
      <c r="L10" t="s">
        <v>39</v>
      </c>
      <c r="N10">
        <f>SUM(N6:N9)</f>
        <v>750</v>
      </c>
      <c r="O10" s="3"/>
      <c r="P10" s="3"/>
      <c r="Q10" s="3"/>
      <c r="R10" s="3">
        <f t="shared" ref="R10:T10" si="5">SUM(R6:R9)</f>
        <v>19500</v>
      </c>
      <c r="S10" s="3">
        <f t="shared" si="5"/>
        <v>10785</v>
      </c>
      <c r="T10" s="3">
        <f t="shared" si="5"/>
        <v>0</v>
      </c>
      <c r="U10" s="3">
        <f>SUM(U6:U8)</f>
        <v>30285</v>
      </c>
      <c r="V10" s="3"/>
      <c r="W10" s="3">
        <f>SUM(W6:W8)</f>
        <v>39000</v>
      </c>
    </row>
    <row r="11" spans="1:23" x14ac:dyDescent="0.25">
      <c r="B11" t="s">
        <v>68</v>
      </c>
      <c r="C11">
        <f>+N10</f>
        <v>750</v>
      </c>
      <c r="D11" s="3"/>
      <c r="E11" s="4">
        <f>+U10</f>
        <v>30285</v>
      </c>
      <c r="F11" s="4"/>
      <c r="G11" s="5"/>
      <c r="L11" t="s">
        <v>40</v>
      </c>
      <c r="N11">
        <v>1000</v>
      </c>
    </row>
    <row r="12" spans="1:23" x14ac:dyDescent="0.25">
      <c r="B12" s="13" t="s">
        <v>57</v>
      </c>
      <c r="C12" s="13"/>
      <c r="D12" s="13"/>
      <c r="E12" s="14">
        <f>+E11/113*13</f>
        <v>3484.1150442477874</v>
      </c>
      <c r="F12" s="4"/>
      <c r="G12" s="5"/>
      <c r="L12" t="s">
        <v>41</v>
      </c>
      <c r="N12" s="6">
        <f>+N10/N11</f>
        <v>0.75</v>
      </c>
      <c r="O12" s="6"/>
      <c r="P12" s="6"/>
      <c r="Q12" s="6"/>
      <c r="R12" s="6"/>
    </row>
    <row r="13" spans="1:23" x14ac:dyDescent="0.25">
      <c r="B13" t="s">
        <v>6</v>
      </c>
      <c r="C13">
        <f>+N11</f>
        <v>1000</v>
      </c>
      <c r="D13" s="6">
        <f>+C11/C13</f>
        <v>0.75</v>
      </c>
      <c r="E13" s="7">
        <f>+E11-E12</f>
        <v>26800.884955752212</v>
      </c>
      <c r="F13" s="4"/>
      <c r="G13" s="5"/>
    </row>
    <row r="14" spans="1:23" x14ac:dyDescent="0.25">
      <c r="E14" s="4"/>
      <c r="F14" s="4"/>
      <c r="G14" s="5"/>
    </row>
    <row r="15" spans="1:23" x14ac:dyDescent="0.25">
      <c r="A15" t="s">
        <v>7</v>
      </c>
      <c r="E15" s="4"/>
      <c r="F15" s="4"/>
      <c r="G15" s="5"/>
    </row>
    <row r="16" spans="1:23" x14ac:dyDescent="0.25">
      <c r="B16" t="s">
        <v>8</v>
      </c>
      <c r="C16" t="s">
        <v>9</v>
      </c>
      <c r="E16" s="4"/>
      <c r="F16" s="4">
        <v>7500</v>
      </c>
      <c r="G16" s="5"/>
    </row>
    <row r="17" spans="2:7" x14ac:dyDescent="0.25">
      <c r="C17" t="s">
        <v>10</v>
      </c>
      <c r="E17" s="4"/>
      <c r="F17" s="4">
        <v>0</v>
      </c>
      <c r="G17" s="5"/>
    </row>
    <row r="18" spans="2:7" x14ac:dyDescent="0.25">
      <c r="C18" t="s">
        <v>55</v>
      </c>
      <c r="E18" s="4"/>
      <c r="F18" s="4">
        <v>500</v>
      </c>
      <c r="G18" s="5"/>
    </row>
    <row r="19" spans="2:7" x14ac:dyDescent="0.25">
      <c r="C19" t="s">
        <v>11</v>
      </c>
      <c r="E19" s="4"/>
      <c r="F19" s="4">
        <v>1000</v>
      </c>
      <c r="G19" s="5"/>
    </row>
    <row r="20" spans="2:7" x14ac:dyDescent="0.25">
      <c r="C20" t="s">
        <v>12</v>
      </c>
      <c r="E20" s="4"/>
      <c r="F20" s="4">
        <v>0</v>
      </c>
      <c r="G20" s="5"/>
    </row>
    <row r="21" spans="2:7" x14ac:dyDescent="0.25">
      <c r="B21" t="s">
        <v>13</v>
      </c>
      <c r="E21" s="4"/>
      <c r="F21" s="7">
        <f>SUM(F16:F20)</f>
        <v>9000</v>
      </c>
      <c r="G21" s="5"/>
    </row>
    <row r="22" spans="2:7" x14ac:dyDescent="0.25">
      <c r="E22" s="4"/>
      <c r="F22" s="4"/>
      <c r="G22" s="5"/>
    </row>
    <row r="23" spans="2:7" x14ac:dyDescent="0.25">
      <c r="B23" t="s">
        <v>14</v>
      </c>
      <c r="C23" t="s">
        <v>9</v>
      </c>
      <c r="E23" s="4"/>
      <c r="F23" s="4">
        <v>2000</v>
      </c>
      <c r="G23" s="5"/>
    </row>
    <row r="24" spans="2:7" x14ac:dyDescent="0.25">
      <c r="C24" t="s">
        <v>15</v>
      </c>
      <c r="E24" s="4"/>
      <c r="F24" s="4">
        <v>1000</v>
      </c>
      <c r="G24" s="5"/>
    </row>
    <row r="25" spans="2:7" x14ac:dyDescent="0.25">
      <c r="C25" t="s">
        <v>16</v>
      </c>
      <c r="E25" s="4"/>
      <c r="F25" s="4">
        <v>500</v>
      </c>
      <c r="G25" s="5"/>
    </row>
    <row r="26" spans="2:7" x14ac:dyDescent="0.25">
      <c r="C26" t="s">
        <v>17</v>
      </c>
      <c r="E26" s="4"/>
      <c r="F26" s="4">
        <v>3500</v>
      </c>
      <c r="G26" s="5"/>
    </row>
    <row r="27" spans="2:7" x14ac:dyDescent="0.25">
      <c r="C27" t="s">
        <v>18</v>
      </c>
      <c r="E27" s="4"/>
      <c r="F27" s="4">
        <v>500</v>
      </c>
      <c r="G27" s="5"/>
    </row>
    <row r="28" spans="2:7" x14ac:dyDescent="0.25">
      <c r="C28" t="s">
        <v>12</v>
      </c>
      <c r="E28" s="4"/>
      <c r="F28" s="4"/>
      <c r="G28" s="5"/>
    </row>
    <row r="29" spans="2:7" x14ac:dyDescent="0.25">
      <c r="B29" t="s">
        <v>19</v>
      </c>
      <c r="E29" s="4"/>
      <c r="F29" s="7">
        <f>SUM(F23:F28)</f>
        <v>7500</v>
      </c>
      <c r="G29" s="5"/>
    </row>
    <row r="30" spans="2:7" x14ac:dyDescent="0.25">
      <c r="E30" s="4"/>
      <c r="F30" s="4"/>
      <c r="G30" s="5"/>
    </row>
    <row r="31" spans="2:7" x14ac:dyDescent="0.25">
      <c r="B31" t="s">
        <v>20</v>
      </c>
      <c r="C31" t="s">
        <v>21</v>
      </c>
      <c r="E31" s="4"/>
      <c r="F31" s="4">
        <v>3500</v>
      </c>
      <c r="G31" s="5"/>
    </row>
    <row r="32" spans="2:7" x14ac:dyDescent="0.25">
      <c r="E32" s="4"/>
      <c r="F32" s="4"/>
      <c r="G32" s="5"/>
    </row>
    <row r="33" spans="2:7" x14ac:dyDescent="0.25">
      <c r="B33" t="s">
        <v>22</v>
      </c>
      <c r="E33" s="4"/>
      <c r="F33" s="4">
        <f>+E13*0.03</f>
        <v>804.02654867256626</v>
      </c>
      <c r="G33" s="5"/>
    </row>
    <row r="34" spans="2:7" x14ac:dyDescent="0.25">
      <c r="E34" s="4"/>
      <c r="F34" s="4"/>
      <c r="G34" s="5"/>
    </row>
    <row r="35" spans="2:7" x14ac:dyDescent="0.25">
      <c r="B35" t="s">
        <v>23</v>
      </c>
      <c r="C35" t="s">
        <v>56</v>
      </c>
      <c r="E35" s="4"/>
      <c r="F35" s="4">
        <v>0</v>
      </c>
      <c r="G35" s="5"/>
    </row>
    <row r="36" spans="2:7" x14ac:dyDescent="0.25">
      <c r="E36" s="4"/>
      <c r="F36" s="4"/>
      <c r="G36" s="5"/>
    </row>
    <row r="37" spans="2:7" x14ac:dyDescent="0.25">
      <c r="B37" t="s">
        <v>12</v>
      </c>
      <c r="C37" t="s">
        <v>25</v>
      </c>
      <c r="E37" s="4"/>
      <c r="F37" s="4">
        <v>200</v>
      </c>
      <c r="G37" s="5"/>
    </row>
    <row r="38" spans="2:7" x14ac:dyDescent="0.25">
      <c r="C38" t="s">
        <v>12</v>
      </c>
      <c r="E38" s="4"/>
      <c r="F38" s="4"/>
      <c r="G38" s="5"/>
    </row>
    <row r="39" spans="2:7" x14ac:dyDescent="0.25">
      <c r="E39" s="4"/>
      <c r="F39" s="4"/>
      <c r="G39" s="5"/>
    </row>
    <row r="40" spans="2:7" x14ac:dyDescent="0.25">
      <c r="B40" t="s">
        <v>26</v>
      </c>
      <c r="E40" s="8"/>
      <c r="F40" s="7">
        <f>SUM(F31:F39)+F29+F21</f>
        <v>21004.026548672566</v>
      </c>
      <c r="G40" s="5"/>
    </row>
    <row r="41" spans="2:7" x14ac:dyDescent="0.25">
      <c r="B41" s="13" t="s">
        <v>58</v>
      </c>
      <c r="C41" s="13"/>
      <c r="D41" s="13"/>
      <c r="E41" s="15"/>
      <c r="F41" s="14">
        <f>+F40*0.13</f>
        <v>2730.5234513274336</v>
      </c>
      <c r="G41" s="5"/>
    </row>
    <row r="42" spans="2:7" x14ac:dyDescent="0.25">
      <c r="B42" t="s">
        <v>59</v>
      </c>
      <c r="E42" s="8"/>
      <c r="F42" s="7">
        <f>+F41+F40</f>
        <v>23734.55</v>
      </c>
      <c r="G42" s="5"/>
    </row>
    <row r="43" spans="2:7" x14ac:dyDescent="0.25">
      <c r="E43" s="8"/>
      <c r="F43" s="8"/>
      <c r="G43" s="5"/>
    </row>
    <row r="44" spans="2:7" x14ac:dyDescent="0.25">
      <c r="B44" t="s">
        <v>60</v>
      </c>
      <c r="E44" s="8"/>
      <c r="F44" s="8">
        <f>+E13-F42</f>
        <v>3066.3349557522124</v>
      </c>
      <c r="G44" s="5"/>
    </row>
    <row r="45" spans="2:7" x14ac:dyDescent="0.25">
      <c r="E45" s="8"/>
      <c r="F45" s="4"/>
      <c r="G45" s="5"/>
    </row>
    <row r="46" spans="2:7" x14ac:dyDescent="0.25">
      <c r="B46" t="s">
        <v>64</v>
      </c>
      <c r="C46" t="s">
        <v>27</v>
      </c>
      <c r="D46" s="11">
        <v>0.1</v>
      </c>
      <c r="E46" s="8"/>
      <c r="F46" s="4">
        <f>+F44*0.1</f>
        <v>306.63349557522127</v>
      </c>
      <c r="G46" s="5"/>
    </row>
    <row r="47" spans="2:7" x14ac:dyDescent="0.25">
      <c r="E47" s="8"/>
      <c r="F47" s="4"/>
      <c r="G47" s="5"/>
    </row>
    <row r="48" spans="2:7" ht="15.75" thickBot="1" x14ac:dyDescent="0.3">
      <c r="B48" t="s">
        <v>28</v>
      </c>
      <c r="E48" s="8"/>
      <c r="F48" s="9">
        <f>+F44-F46</f>
        <v>2759.7014601769911</v>
      </c>
      <c r="G48" s="5"/>
    </row>
    <row r="49" spans="1:7" x14ac:dyDescent="0.25">
      <c r="E49" s="8"/>
      <c r="F49" s="4"/>
      <c r="G49" s="5"/>
    </row>
    <row r="50" spans="1:7" x14ac:dyDescent="0.25">
      <c r="B50" t="s">
        <v>61</v>
      </c>
      <c r="C50" t="s">
        <v>62</v>
      </c>
      <c r="E50" s="8"/>
      <c r="F50" s="4">
        <f>+F48*0.8</f>
        <v>2207.7611681415929</v>
      </c>
      <c r="G50" s="5"/>
    </row>
    <row r="51" spans="1:7" x14ac:dyDescent="0.25">
      <c r="C51" t="s">
        <v>63</v>
      </c>
      <c r="E51" s="8"/>
      <c r="F51" s="4">
        <f>+F48-F50</f>
        <v>551.94029203539822</v>
      </c>
      <c r="G51" s="5"/>
    </row>
    <row r="52" spans="1:7" x14ac:dyDescent="0.25">
      <c r="E52" s="8"/>
      <c r="F52" s="4"/>
      <c r="G52" s="5"/>
    </row>
    <row r="53" spans="1:7" x14ac:dyDescent="0.25">
      <c r="E53" s="4"/>
      <c r="F53" s="4"/>
      <c r="G53" s="5"/>
    </row>
    <row r="54" spans="1:7" x14ac:dyDescent="0.25">
      <c r="A54" t="s">
        <v>29</v>
      </c>
      <c r="E54" s="4"/>
      <c r="F54" s="4"/>
      <c r="G54" s="5"/>
    </row>
    <row r="55" spans="1:7" x14ac:dyDescent="0.25">
      <c r="E55" s="4"/>
      <c r="F55" s="4"/>
      <c r="G55" s="5"/>
    </row>
    <row r="56" spans="1:7" x14ac:dyDescent="0.25">
      <c r="B56" t="s">
        <v>74</v>
      </c>
      <c r="E56" s="4"/>
      <c r="F56" s="4">
        <v>0</v>
      </c>
      <c r="G56" s="5"/>
    </row>
    <row r="57" spans="1:7" x14ac:dyDescent="0.25">
      <c r="B57" t="s">
        <v>75</v>
      </c>
      <c r="E57" s="4"/>
      <c r="F57" s="4">
        <v>0</v>
      </c>
      <c r="G57" s="5"/>
    </row>
    <row r="58" spans="1:7" x14ac:dyDescent="0.25">
      <c r="B58" t="s">
        <v>76</v>
      </c>
      <c r="E58" s="4"/>
      <c r="F58" s="4">
        <v>0</v>
      </c>
      <c r="G58" s="5"/>
    </row>
    <row r="59" spans="1:7" x14ac:dyDescent="0.25">
      <c r="B59" t="s">
        <v>77</v>
      </c>
      <c r="E59" s="4"/>
      <c r="F59" s="4">
        <v>0</v>
      </c>
      <c r="G59" s="5"/>
    </row>
    <row r="60" spans="1:7" x14ac:dyDescent="0.25">
      <c r="B60" t="s">
        <v>52</v>
      </c>
      <c r="E60" s="4"/>
      <c r="F60" s="4">
        <v>0</v>
      </c>
      <c r="G60" s="5"/>
    </row>
    <row r="61" spans="1:7" x14ac:dyDescent="0.25">
      <c r="B61" t="s">
        <v>53</v>
      </c>
      <c r="E61" s="4"/>
      <c r="F61" s="4">
        <v>0</v>
      </c>
      <c r="G61" s="5"/>
    </row>
    <row r="62" spans="1:7" x14ac:dyDescent="0.25">
      <c r="B62" t="s">
        <v>65</v>
      </c>
      <c r="E62" s="4"/>
      <c r="F62" s="4">
        <v>0</v>
      </c>
      <c r="G62" s="5"/>
    </row>
    <row r="63" spans="1:7" x14ac:dyDescent="0.25">
      <c r="E63" s="4"/>
      <c r="F63" s="4"/>
      <c r="G63" s="5"/>
    </row>
    <row r="64" spans="1:7" x14ac:dyDescent="0.25">
      <c r="B64" t="s">
        <v>30</v>
      </c>
      <c r="E64" s="4"/>
      <c r="F64" s="7">
        <f>SUM(F56:F63)</f>
        <v>0</v>
      </c>
      <c r="G64" s="5"/>
    </row>
    <row r="65" spans="1:7" x14ac:dyDescent="0.25">
      <c r="E65" s="4"/>
      <c r="F65" s="4"/>
      <c r="G65" s="5"/>
    </row>
    <row r="66" spans="1:7" ht="15.75" thickBot="1" x14ac:dyDescent="0.3">
      <c r="B66" t="s">
        <v>66</v>
      </c>
      <c r="E66" s="4"/>
      <c r="F66" s="9">
        <f>+F51+F46+F64</f>
        <v>858.57378761061955</v>
      </c>
      <c r="G66" s="5"/>
    </row>
    <row r="67" spans="1:7" x14ac:dyDescent="0.25">
      <c r="E67" s="4"/>
      <c r="F67" s="4"/>
    </row>
    <row r="68" spans="1:7" x14ac:dyDescent="0.25">
      <c r="E68" s="4"/>
      <c r="F68" s="4"/>
    </row>
    <row r="69" spans="1:7" x14ac:dyDescent="0.25">
      <c r="E69" s="4"/>
      <c r="F69" s="4"/>
    </row>
    <row r="70" spans="1:7" x14ac:dyDescent="0.25">
      <c r="A70" t="s">
        <v>31</v>
      </c>
      <c r="E70" s="4"/>
      <c r="F70" s="4"/>
    </row>
    <row r="71" spans="1:7" x14ac:dyDescent="0.25">
      <c r="A7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8"/>
  <sheetViews>
    <sheetView tabSelected="1" topLeftCell="K1" workbookViewId="0">
      <selection activeCell="R4" sqref="R4"/>
    </sheetView>
  </sheetViews>
  <sheetFormatPr defaultRowHeight="15" x14ac:dyDescent="0.25"/>
  <cols>
    <col min="1" max="1" width="19.5703125" customWidth="1"/>
    <col min="2" max="2" width="25.85546875" customWidth="1"/>
    <col min="3" max="3" width="12.140625" customWidth="1"/>
    <col min="4" max="4" width="14.5703125" customWidth="1"/>
    <col min="5" max="5" width="13.85546875" customWidth="1"/>
    <col min="6" max="6" width="15.28515625" customWidth="1"/>
    <col min="8" max="8" width="3.5703125" customWidth="1"/>
    <col min="9" max="9" width="16.5703125" customWidth="1"/>
    <col min="10" max="10" width="15.42578125" customWidth="1"/>
    <col min="11" max="11" width="15" customWidth="1"/>
    <col min="12" max="12" width="14.28515625" customWidth="1"/>
    <col min="13" max="13" width="15.5703125" customWidth="1"/>
    <col min="14" max="14" width="15.28515625" customWidth="1"/>
    <col min="16" max="16" width="4.85546875" customWidth="1"/>
    <col min="20" max="25" width="12.7109375" customWidth="1"/>
    <col min="26" max="26" width="6.7109375" customWidth="1"/>
    <col min="27" max="29" width="12.7109375" customWidth="1"/>
  </cols>
  <sheetData>
    <row r="1" spans="1:36" x14ac:dyDescent="0.25">
      <c r="H1" t="s">
        <v>82</v>
      </c>
      <c r="P1" t="s">
        <v>82</v>
      </c>
    </row>
    <row r="2" spans="1:36" x14ac:dyDescent="0.25">
      <c r="A2" t="s">
        <v>32</v>
      </c>
      <c r="H2" t="s">
        <v>82</v>
      </c>
      <c r="I2" t="s">
        <v>32</v>
      </c>
      <c r="P2" t="s">
        <v>82</v>
      </c>
    </row>
    <row r="3" spans="1:36" x14ac:dyDescent="0.25">
      <c r="H3" t="s">
        <v>82</v>
      </c>
      <c r="P3" t="s">
        <v>82</v>
      </c>
    </row>
    <row r="4" spans="1:36" x14ac:dyDescent="0.25">
      <c r="A4" t="s">
        <v>0</v>
      </c>
      <c r="C4" t="s">
        <v>1</v>
      </c>
      <c r="H4" t="s">
        <v>82</v>
      </c>
      <c r="I4" t="s">
        <v>0</v>
      </c>
      <c r="K4" t="s">
        <v>1</v>
      </c>
      <c r="P4" t="s">
        <v>82</v>
      </c>
    </row>
    <row r="5" spans="1:36" x14ac:dyDescent="0.25">
      <c r="H5" t="s">
        <v>82</v>
      </c>
      <c r="P5" t="s">
        <v>82</v>
      </c>
    </row>
    <row r="6" spans="1:36" x14ac:dyDescent="0.25">
      <c r="A6" t="s">
        <v>2</v>
      </c>
      <c r="C6" t="s">
        <v>80</v>
      </c>
      <c r="H6" t="s">
        <v>82</v>
      </c>
      <c r="I6" t="s">
        <v>2</v>
      </c>
      <c r="K6" t="s">
        <v>37</v>
      </c>
      <c r="P6" t="s">
        <v>82</v>
      </c>
    </row>
    <row r="7" spans="1:36" x14ac:dyDescent="0.25">
      <c r="H7" t="s">
        <v>82</v>
      </c>
      <c r="P7" t="s">
        <v>82</v>
      </c>
    </row>
    <row r="8" spans="1:36" x14ac:dyDescent="0.25">
      <c r="A8" t="s">
        <v>3</v>
      </c>
      <c r="C8" s="16" t="s">
        <v>81</v>
      </c>
      <c r="D8" s="16"/>
      <c r="H8" t="s">
        <v>82</v>
      </c>
      <c r="I8" t="s">
        <v>3</v>
      </c>
      <c r="K8" s="16" t="s">
        <v>4</v>
      </c>
      <c r="L8" s="16"/>
      <c r="P8" t="s">
        <v>82</v>
      </c>
    </row>
    <row r="9" spans="1:36" x14ac:dyDescent="0.25">
      <c r="H9" t="s">
        <v>82</v>
      </c>
      <c r="P9" t="s">
        <v>82</v>
      </c>
      <c r="Q9" t="s">
        <v>32</v>
      </c>
    </row>
    <row r="10" spans="1:36" x14ac:dyDescent="0.25">
      <c r="A10" t="s">
        <v>5</v>
      </c>
      <c r="H10" t="s">
        <v>82</v>
      </c>
      <c r="I10" t="s">
        <v>5</v>
      </c>
      <c r="P10" t="s">
        <v>82</v>
      </c>
    </row>
    <row r="11" spans="1:36" x14ac:dyDescent="0.25">
      <c r="B11" t="s">
        <v>68</v>
      </c>
      <c r="C11">
        <v>750</v>
      </c>
      <c r="D11" s="17"/>
      <c r="E11" s="17">
        <v>30285</v>
      </c>
      <c r="F11" s="17"/>
      <c r="G11" s="5"/>
      <c r="H11" t="s">
        <v>82</v>
      </c>
      <c r="J11" t="s">
        <v>68</v>
      </c>
      <c r="K11">
        <v>1000</v>
      </c>
      <c r="L11" s="17"/>
      <c r="M11" s="17">
        <v>55700</v>
      </c>
      <c r="N11" s="17"/>
      <c r="O11" s="5"/>
      <c r="P11" t="s">
        <v>82</v>
      </c>
      <c r="Q11" t="s">
        <v>83</v>
      </c>
      <c r="T11" s="10" t="s">
        <v>85</v>
      </c>
      <c r="U11" s="10" t="s">
        <v>86</v>
      </c>
      <c r="V11" s="10" t="s">
        <v>87</v>
      </c>
      <c r="W11" s="10" t="s">
        <v>88</v>
      </c>
      <c r="X11" s="10" t="s">
        <v>90</v>
      </c>
      <c r="Y11" s="10" t="s">
        <v>89</v>
      </c>
      <c r="Z11" s="10"/>
      <c r="AA11" s="10" t="s">
        <v>39</v>
      </c>
      <c r="AB11" s="3"/>
      <c r="AC11" s="3"/>
      <c r="AD11" s="3"/>
      <c r="AE11" s="3"/>
      <c r="AF11" s="3"/>
      <c r="AG11" s="3"/>
      <c r="AH11" s="3"/>
      <c r="AI11" s="3"/>
      <c r="AJ11" s="3"/>
    </row>
    <row r="12" spans="1:36" x14ac:dyDescent="0.25">
      <c r="B12" t="s">
        <v>57</v>
      </c>
      <c r="E12" s="17">
        <v>3484.1150442477874</v>
      </c>
      <c r="F12" s="17"/>
      <c r="G12" s="5"/>
      <c r="H12" t="s">
        <v>82</v>
      </c>
      <c r="J12" t="s">
        <v>57</v>
      </c>
      <c r="M12" s="17">
        <v>6407.9646017699115</v>
      </c>
      <c r="N12" s="17"/>
      <c r="O12" s="5"/>
      <c r="P12" t="s">
        <v>82</v>
      </c>
      <c r="Q12" t="s">
        <v>93</v>
      </c>
      <c r="T12" s="3">
        <f>+M13*0.3</f>
        <v>14787.610619469026</v>
      </c>
      <c r="U12" s="3">
        <f>+M13*0.15</f>
        <v>7393.8053097345128</v>
      </c>
      <c r="V12" s="3">
        <f>+M13*0.2</f>
        <v>9858.4070796460182</v>
      </c>
      <c r="W12" s="3">
        <f>+M13*0.05</f>
        <v>2464.6017699115046</v>
      </c>
      <c r="X12" s="3">
        <f>+M13*0.3</f>
        <v>14787.610619469026</v>
      </c>
      <c r="Y12" s="3">
        <v>0</v>
      </c>
      <c r="Z12" s="3"/>
      <c r="AA12" s="3">
        <f>SUM(T12:Y12)</f>
        <v>49292.035398230088</v>
      </c>
      <c r="AB12" s="3"/>
      <c r="AC12" s="3"/>
      <c r="AD12" s="3"/>
      <c r="AE12" s="3"/>
      <c r="AF12" s="3"/>
      <c r="AG12" s="3"/>
      <c r="AH12" s="3"/>
      <c r="AI12" s="3"/>
      <c r="AJ12" s="3"/>
    </row>
    <row r="13" spans="1:36" x14ac:dyDescent="0.25">
      <c r="B13" t="s">
        <v>6</v>
      </c>
      <c r="C13">
        <v>1000</v>
      </c>
      <c r="D13" s="11">
        <v>0.75</v>
      </c>
      <c r="E13" s="17">
        <v>26800.884955752212</v>
      </c>
      <c r="F13" s="17"/>
      <c r="G13" s="5"/>
      <c r="H13" t="s">
        <v>82</v>
      </c>
      <c r="J13" t="s">
        <v>6</v>
      </c>
      <c r="K13">
        <v>1000</v>
      </c>
      <c r="L13" s="11">
        <v>1</v>
      </c>
      <c r="M13" s="17">
        <v>49292.035398230088</v>
      </c>
      <c r="N13" s="17"/>
      <c r="O13" s="5"/>
      <c r="P13" t="s">
        <v>82</v>
      </c>
      <c r="Q13" t="s">
        <v>94</v>
      </c>
      <c r="T13" s="3">
        <f>+E11*0.3</f>
        <v>9085.5</v>
      </c>
      <c r="U13" s="3">
        <f>+E11*0.15</f>
        <v>4542.75</v>
      </c>
      <c r="V13" s="3">
        <f>+E11*0.15</f>
        <v>4542.75</v>
      </c>
      <c r="W13" s="3">
        <f>+E11*0.05</f>
        <v>1514.25</v>
      </c>
      <c r="X13" s="3">
        <f>+E11*0.05</f>
        <v>1514.25</v>
      </c>
      <c r="Y13" s="3">
        <f>+E11*0.3</f>
        <v>9085.5</v>
      </c>
      <c r="Z13" s="3"/>
      <c r="AA13" s="3">
        <f>SUM(T13:Y13)</f>
        <v>30285</v>
      </c>
      <c r="AB13" s="3"/>
      <c r="AC13" s="3"/>
      <c r="AD13" s="3"/>
      <c r="AE13" s="3"/>
      <c r="AF13" s="3"/>
      <c r="AG13" s="3"/>
      <c r="AH13" s="3"/>
      <c r="AI13" s="3"/>
      <c r="AJ13" s="3"/>
    </row>
    <row r="14" spans="1:36" x14ac:dyDescent="0.25">
      <c r="E14" s="17"/>
      <c r="F14" s="17"/>
      <c r="G14" s="5"/>
      <c r="H14" t="s">
        <v>82</v>
      </c>
      <c r="M14" s="17"/>
      <c r="N14" s="17"/>
      <c r="O14" s="5"/>
      <c r="P14" t="s">
        <v>82</v>
      </c>
      <c r="Q14" t="s">
        <v>84</v>
      </c>
      <c r="T14" s="18">
        <f>SUM(T12:T13)</f>
        <v>23873.110619469026</v>
      </c>
      <c r="U14" s="18">
        <f t="shared" ref="U14:AA14" si="0">SUM(U12:U13)</f>
        <v>11936.555309734513</v>
      </c>
      <c r="V14" s="18">
        <f t="shared" si="0"/>
        <v>14401.157079646018</v>
      </c>
      <c r="W14" s="18">
        <f t="shared" si="0"/>
        <v>3978.8517699115046</v>
      </c>
      <c r="X14" s="18">
        <f t="shared" si="0"/>
        <v>16301.860619469026</v>
      </c>
      <c r="Y14" s="18">
        <f t="shared" si="0"/>
        <v>9085.5</v>
      </c>
      <c r="Z14" s="3"/>
      <c r="AA14" s="18">
        <f t="shared" si="0"/>
        <v>79577.035398230088</v>
      </c>
      <c r="AB14" s="3"/>
      <c r="AC14" s="3"/>
      <c r="AD14" s="3"/>
      <c r="AE14" s="3"/>
      <c r="AF14" s="3"/>
      <c r="AG14" s="3"/>
      <c r="AH14" s="3"/>
      <c r="AI14" s="3"/>
      <c r="AJ14" s="3"/>
    </row>
    <row r="15" spans="1:36" x14ac:dyDescent="0.25">
      <c r="A15" t="s">
        <v>7</v>
      </c>
      <c r="E15" s="17"/>
      <c r="F15" s="17"/>
      <c r="G15" s="5"/>
      <c r="H15" t="s">
        <v>82</v>
      </c>
      <c r="I15" t="s">
        <v>7</v>
      </c>
      <c r="M15" s="17"/>
      <c r="N15" s="17"/>
      <c r="O15" s="5"/>
      <c r="P15" t="s">
        <v>82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x14ac:dyDescent="0.25">
      <c r="B16" t="s">
        <v>8</v>
      </c>
      <c r="C16" t="s">
        <v>9</v>
      </c>
      <c r="E16" s="17"/>
      <c r="F16" s="17">
        <v>7500</v>
      </c>
      <c r="G16" s="5"/>
      <c r="H16" t="s">
        <v>82</v>
      </c>
      <c r="J16" t="s">
        <v>8</v>
      </c>
      <c r="K16" t="s">
        <v>9</v>
      </c>
      <c r="M16" s="17"/>
      <c r="N16" s="17">
        <v>10000</v>
      </c>
      <c r="O16" s="5"/>
      <c r="P16" t="s">
        <v>82</v>
      </c>
      <c r="Q16" t="s">
        <v>8</v>
      </c>
      <c r="R16" t="s">
        <v>9</v>
      </c>
      <c r="T16" s="3">
        <v>0</v>
      </c>
      <c r="U16" s="3"/>
      <c r="V16" s="3"/>
      <c r="W16" s="3"/>
      <c r="X16" s="3">
        <f>+N16</f>
        <v>10000</v>
      </c>
      <c r="Y16" s="3">
        <f>+F16</f>
        <v>7500</v>
      </c>
      <c r="Z16" s="3"/>
      <c r="AA16" s="3">
        <f t="shared" ref="AA16:AA20" si="1">SUM(T16:Y16)</f>
        <v>17500</v>
      </c>
      <c r="AB16" s="3"/>
      <c r="AC16" s="3"/>
      <c r="AD16" s="3"/>
      <c r="AE16" s="3"/>
      <c r="AF16" s="3"/>
      <c r="AG16" s="3"/>
      <c r="AH16" s="3"/>
      <c r="AI16" s="3"/>
      <c r="AJ16" s="3"/>
    </row>
    <row r="17" spans="2:36" x14ac:dyDescent="0.25">
      <c r="C17" t="s">
        <v>10</v>
      </c>
      <c r="E17" s="17"/>
      <c r="F17" s="17">
        <v>0</v>
      </c>
      <c r="G17" s="5"/>
      <c r="H17" t="s">
        <v>82</v>
      </c>
      <c r="K17" t="s">
        <v>10</v>
      </c>
      <c r="M17" s="17"/>
      <c r="N17" s="17">
        <v>0</v>
      </c>
      <c r="O17" s="5"/>
      <c r="P17" t="s">
        <v>82</v>
      </c>
      <c r="R17" t="s">
        <v>10</v>
      </c>
      <c r="T17" s="3">
        <v>0</v>
      </c>
      <c r="U17" s="3"/>
      <c r="V17" s="3"/>
      <c r="W17" s="3"/>
      <c r="X17" s="3">
        <f t="shared" ref="X17:X20" si="2">+N17</f>
        <v>0</v>
      </c>
      <c r="Y17" s="3">
        <f t="shared" ref="Y17:Y20" si="3">+F17</f>
        <v>0</v>
      </c>
      <c r="Z17" s="3"/>
      <c r="AA17" s="3">
        <f t="shared" si="1"/>
        <v>0</v>
      </c>
      <c r="AB17" s="3"/>
      <c r="AC17" s="3"/>
      <c r="AD17" s="3"/>
      <c r="AE17" s="3"/>
      <c r="AF17" s="3"/>
      <c r="AG17" s="3"/>
      <c r="AH17" s="3"/>
      <c r="AI17" s="3"/>
      <c r="AJ17" s="3"/>
    </row>
    <row r="18" spans="2:36" x14ac:dyDescent="0.25">
      <c r="C18" t="s">
        <v>55</v>
      </c>
      <c r="E18" s="17"/>
      <c r="F18" s="17">
        <v>500</v>
      </c>
      <c r="G18" s="5"/>
      <c r="H18" t="s">
        <v>82</v>
      </c>
      <c r="K18" t="s">
        <v>55</v>
      </c>
      <c r="M18" s="17"/>
      <c r="N18" s="17">
        <v>1000</v>
      </c>
      <c r="O18" s="5"/>
      <c r="P18" t="s">
        <v>82</v>
      </c>
      <c r="R18" t="s">
        <v>55</v>
      </c>
      <c r="T18" s="3">
        <v>0</v>
      </c>
      <c r="U18" s="3"/>
      <c r="V18" s="3"/>
      <c r="W18" s="3"/>
      <c r="X18" s="3">
        <f t="shared" si="2"/>
        <v>1000</v>
      </c>
      <c r="Y18" s="3">
        <f t="shared" si="3"/>
        <v>500</v>
      </c>
      <c r="Z18" s="3"/>
      <c r="AA18" s="3">
        <f t="shared" si="1"/>
        <v>1500</v>
      </c>
      <c r="AB18" s="3"/>
      <c r="AC18" s="3"/>
      <c r="AD18" s="3"/>
      <c r="AE18" s="3"/>
      <c r="AF18" s="3"/>
      <c r="AG18" s="3"/>
      <c r="AH18" s="3"/>
      <c r="AI18" s="3"/>
      <c r="AJ18" s="3"/>
    </row>
    <row r="19" spans="2:36" x14ac:dyDescent="0.25">
      <c r="C19" t="s">
        <v>11</v>
      </c>
      <c r="E19" s="17"/>
      <c r="F19" s="17">
        <v>1000</v>
      </c>
      <c r="G19" s="5"/>
      <c r="H19" t="s">
        <v>82</v>
      </c>
      <c r="K19" t="s">
        <v>11</v>
      </c>
      <c r="M19" s="17"/>
      <c r="N19" s="17">
        <v>1000</v>
      </c>
      <c r="O19" s="5"/>
      <c r="P19" t="s">
        <v>82</v>
      </c>
      <c r="R19" t="s">
        <v>11</v>
      </c>
      <c r="T19" s="3">
        <v>0</v>
      </c>
      <c r="U19" s="3"/>
      <c r="V19" s="3"/>
      <c r="W19" s="3"/>
      <c r="X19" s="3">
        <f t="shared" si="2"/>
        <v>1000</v>
      </c>
      <c r="Y19" s="3">
        <f t="shared" si="3"/>
        <v>1000</v>
      </c>
      <c r="Z19" s="3"/>
      <c r="AA19" s="3">
        <f t="shared" si="1"/>
        <v>2000</v>
      </c>
      <c r="AB19" s="3"/>
      <c r="AC19" s="3"/>
      <c r="AD19" s="3"/>
      <c r="AE19" s="3"/>
      <c r="AF19" s="3"/>
      <c r="AG19" s="3"/>
      <c r="AH19" s="3"/>
      <c r="AI19" s="3"/>
      <c r="AJ19" s="3"/>
    </row>
    <row r="20" spans="2:36" x14ac:dyDescent="0.25">
      <c r="C20" t="s">
        <v>12</v>
      </c>
      <c r="E20" s="17"/>
      <c r="F20" s="17">
        <v>0</v>
      </c>
      <c r="G20" s="5"/>
      <c r="H20" t="s">
        <v>82</v>
      </c>
      <c r="K20" t="s">
        <v>12</v>
      </c>
      <c r="M20" s="17"/>
      <c r="N20" s="17">
        <v>0</v>
      </c>
      <c r="O20" s="5"/>
      <c r="P20" t="s">
        <v>82</v>
      </c>
      <c r="R20" t="s">
        <v>12</v>
      </c>
      <c r="T20" s="3">
        <v>0</v>
      </c>
      <c r="U20" s="3"/>
      <c r="V20" s="3"/>
      <c r="W20" s="3"/>
      <c r="X20" s="3">
        <f t="shared" si="2"/>
        <v>0</v>
      </c>
      <c r="Y20" s="3">
        <f t="shared" si="3"/>
        <v>0</v>
      </c>
      <c r="Z20" s="3"/>
      <c r="AA20" s="3">
        <f t="shared" si="1"/>
        <v>0</v>
      </c>
      <c r="AB20" s="3"/>
      <c r="AC20" s="3"/>
      <c r="AD20" s="3"/>
      <c r="AE20" s="3"/>
      <c r="AF20" s="3"/>
      <c r="AG20" s="3"/>
      <c r="AH20" s="3"/>
      <c r="AI20" s="3"/>
      <c r="AJ20" s="3"/>
    </row>
    <row r="21" spans="2:36" x14ac:dyDescent="0.25">
      <c r="B21" t="s">
        <v>13</v>
      </c>
      <c r="E21" s="17"/>
      <c r="F21" s="17">
        <v>9000</v>
      </c>
      <c r="G21" s="5"/>
      <c r="H21" t="s">
        <v>82</v>
      </c>
      <c r="J21" t="s">
        <v>13</v>
      </c>
      <c r="M21" s="17"/>
      <c r="N21" s="17">
        <v>12000</v>
      </c>
      <c r="O21" s="5"/>
      <c r="P21" t="s">
        <v>82</v>
      </c>
      <c r="Q21" t="s">
        <v>13</v>
      </c>
      <c r="T21" s="18">
        <f>SUM(T16:T20)</f>
        <v>0</v>
      </c>
      <c r="U21" s="18">
        <f t="shared" ref="U21:AA21" si="4">SUM(U16:U20)</f>
        <v>0</v>
      </c>
      <c r="V21" s="18">
        <f t="shared" si="4"/>
        <v>0</v>
      </c>
      <c r="W21" s="18">
        <f t="shared" si="4"/>
        <v>0</v>
      </c>
      <c r="X21" s="18">
        <f t="shared" si="4"/>
        <v>12000</v>
      </c>
      <c r="Y21" s="18">
        <f t="shared" si="4"/>
        <v>9000</v>
      </c>
      <c r="Z21" s="3"/>
      <c r="AA21" s="18">
        <f t="shared" si="4"/>
        <v>21000</v>
      </c>
      <c r="AB21" s="3"/>
      <c r="AC21" s="3"/>
      <c r="AD21" s="3"/>
      <c r="AE21" s="3"/>
      <c r="AF21" s="3"/>
      <c r="AG21" s="3"/>
      <c r="AH21" s="3"/>
      <c r="AI21" s="3"/>
      <c r="AJ21" s="3"/>
    </row>
    <row r="22" spans="2:36" x14ac:dyDescent="0.25">
      <c r="E22" s="17"/>
      <c r="F22" s="17"/>
      <c r="G22" s="5"/>
      <c r="H22" t="s">
        <v>82</v>
      </c>
      <c r="M22" s="17"/>
      <c r="N22" s="17"/>
      <c r="O22" s="5"/>
      <c r="P22" t="s">
        <v>82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2:36" x14ac:dyDescent="0.25">
      <c r="B23" t="s">
        <v>14</v>
      </c>
      <c r="C23" t="s">
        <v>9</v>
      </c>
      <c r="E23" s="17"/>
      <c r="F23" s="17">
        <v>2000</v>
      </c>
      <c r="G23" s="5"/>
      <c r="H23" t="s">
        <v>82</v>
      </c>
      <c r="J23" t="s">
        <v>14</v>
      </c>
      <c r="K23" t="s">
        <v>9</v>
      </c>
      <c r="M23" s="17"/>
      <c r="N23" s="17">
        <v>2000</v>
      </c>
      <c r="O23" s="5"/>
      <c r="P23" t="s">
        <v>82</v>
      </c>
      <c r="Q23" t="s">
        <v>14</v>
      </c>
      <c r="R23" t="s">
        <v>9</v>
      </c>
      <c r="T23" s="3">
        <v>0</v>
      </c>
      <c r="U23" s="3"/>
      <c r="V23" s="3"/>
      <c r="W23" s="3"/>
      <c r="X23" s="3">
        <f t="shared" ref="X23:X28" si="5">+N23</f>
        <v>2000</v>
      </c>
      <c r="Y23" s="3">
        <f t="shared" ref="Y23:Y28" si="6">+F23</f>
        <v>2000</v>
      </c>
      <c r="Z23" s="3"/>
      <c r="AA23" s="3">
        <f t="shared" ref="AA23:AA28" si="7">SUM(T23:Y23)</f>
        <v>4000</v>
      </c>
      <c r="AB23" s="3"/>
      <c r="AC23" s="3"/>
      <c r="AD23" s="3"/>
      <c r="AE23" s="3"/>
      <c r="AF23" s="3"/>
      <c r="AG23" s="3"/>
      <c r="AH23" s="3"/>
      <c r="AI23" s="3"/>
      <c r="AJ23" s="3"/>
    </row>
    <row r="24" spans="2:36" x14ac:dyDescent="0.25">
      <c r="C24" t="s">
        <v>15</v>
      </c>
      <c r="E24" s="17"/>
      <c r="F24" s="17">
        <v>1000</v>
      </c>
      <c r="G24" s="5"/>
      <c r="H24" t="s">
        <v>82</v>
      </c>
      <c r="K24" t="s">
        <v>15</v>
      </c>
      <c r="M24" s="17"/>
      <c r="N24" s="17">
        <v>1000</v>
      </c>
      <c r="O24" s="5"/>
      <c r="P24" t="s">
        <v>82</v>
      </c>
      <c r="R24" t="s">
        <v>15</v>
      </c>
      <c r="T24" s="3">
        <v>0</v>
      </c>
      <c r="U24" s="3"/>
      <c r="V24" s="3"/>
      <c r="W24" s="3"/>
      <c r="X24" s="3">
        <f t="shared" si="5"/>
        <v>1000</v>
      </c>
      <c r="Y24" s="3">
        <f t="shared" si="6"/>
        <v>1000</v>
      </c>
      <c r="Z24" s="3"/>
      <c r="AA24" s="3">
        <f t="shared" si="7"/>
        <v>2000</v>
      </c>
      <c r="AB24" s="3"/>
      <c r="AC24" s="3"/>
      <c r="AD24" s="3"/>
      <c r="AE24" s="3"/>
      <c r="AF24" s="3"/>
      <c r="AG24" s="3"/>
      <c r="AH24" s="3"/>
      <c r="AI24" s="3"/>
      <c r="AJ24" s="3"/>
    </row>
    <row r="25" spans="2:36" x14ac:dyDescent="0.25">
      <c r="C25" t="s">
        <v>16</v>
      </c>
      <c r="E25" s="17"/>
      <c r="F25" s="17">
        <v>500</v>
      </c>
      <c r="G25" s="5"/>
      <c r="H25" t="s">
        <v>82</v>
      </c>
      <c r="K25" t="s">
        <v>16</v>
      </c>
      <c r="M25" s="17"/>
      <c r="N25" s="17">
        <v>500</v>
      </c>
      <c r="O25" s="5"/>
      <c r="P25" t="s">
        <v>82</v>
      </c>
      <c r="R25" t="s">
        <v>16</v>
      </c>
      <c r="T25" s="3">
        <v>0</v>
      </c>
      <c r="U25" s="3"/>
      <c r="V25" s="3"/>
      <c r="W25" s="3"/>
      <c r="X25" s="3">
        <f t="shared" si="5"/>
        <v>500</v>
      </c>
      <c r="Y25" s="3">
        <f t="shared" si="6"/>
        <v>500</v>
      </c>
      <c r="Z25" s="3"/>
      <c r="AA25" s="3">
        <f t="shared" si="7"/>
        <v>1000</v>
      </c>
      <c r="AB25" s="3"/>
      <c r="AC25" s="3"/>
      <c r="AD25" s="3"/>
      <c r="AE25" s="3"/>
      <c r="AF25" s="3"/>
      <c r="AG25" s="3"/>
      <c r="AH25" s="3"/>
      <c r="AI25" s="3"/>
      <c r="AJ25" s="3"/>
    </row>
    <row r="26" spans="2:36" x14ac:dyDescent="0.25">
      <c r="C26" t="s">
        <v>17</v>
      </c>
      <c r="E26" s="17"/>
      <c r="F26" s="17">
        <v>3500</v>
      </c>
      <c r="G26" s="5"/>
      <c r="H26" t="s">
        <v>82</v>
      </c>
      <c r="K26" t="s">
        <v>17</v>
      </c>
      <c r="M26" s="17"/>
      <c r="N26" s="17">
        <v>6000</v>
      </c>
      <c r="O26" s="5"/>
      <c r="P26" t="s">
        <v>82</v>
      </c>
      <c r="R26" t="s">
        <v>17</v>
      </c>
      <c r="T26" s="3">
        <v>0</v>
      </c>
      <c r="U26" s="3"/>
      <c r="V26" s="3"/>
      <c r="W26" s="3"/>
      <c r="X26" s="3">
        <f t="shared" si="5"/>
        <v>6000</v>
      </c>
      <c r="Y26" s="3">
        <f t="shared" si="6"/>
        <v>3500</v>
      </c>
      <c r="Z26" s="3"/>
      <c r="AA26" s="3">
        <f t="shared" si="7"/>
        <v>9500</v>
      </c>
      <c r="AB26" s="3"/>
      <c r="AC26" s="3"/>
      <c r="AD26" s="3"/>
      <c r="AE26" s="3"/>
      <c r="AF26" s="3"/>
      <c r="AG26" s="3"/>
      <c r="AH26" s="3"/>
      <c r="AI26" s="3"/>
      <c r="AJ26" s="3"/>
    </row>
    <row r="27" spans="2:36" x14ac:dyDescent="0.25">
      <c r="C27" t="s">
        <v>18</v>
      </c>
      <c r="E27" s="17"/>
      <c r="F27" s="17">
        <v>500</v>
      </c>
      <c r="G27" s="5"/>
      <c r="H27" t="s">
        <v>82</v>
      </c>
      <c r="K27" t="s">
        <v>18</v>
      </c>
      <c r="M27" s="17"/>
      <c r="N27" s="17">
        <v>500</v>
      </c>
      <c r="O27" s="5"/>
      <c r="P27" t="s">
        <v>82</v>
      </c>
      <c r="R27" t="s">
        <v>18</v>
      </c>
      <c r="T27" s="3">
        <v>0</v>
      </c>
      <c r="U27" s="3"/>
      <c r="V27" s="3"/>
      <c r="W27" s="3"/>
      <c r="X27" s="3">
        <f t="shared" si="5"/>
        <v>500</v>
      </c>
      <c r="Y27" s="3">
        <f t="shared" si="6"/>
        <v>500</v>
      </c>
      <c r="Z27" s="3"/>
      <c r="AA27" s="3">
        <f t="shared" si="7"/>
        <v>1000</v>
      </c>
      <c r="AB27" s="3"/>
      <c r="AC27" s="3"/>
      <c r="AD27" s="3"/>
      <c r="AE27" s="3"/>
      <c r="AF27" s="3"/>
      <c r="AG27" s="3"/>
      <c r="AH27" s="3"/>
      <c r="AI27" s="3"/>
      <c r="AJ27" s="3"/>
    </row>
    <row r="28" spans="2:36" x14ac:dyDescent="0.25">
      <c r="C28" t="s">
        <v>12</v>
      </c>
      <c r="E28" s="17"/>
      <c r="F28" s="17"/>
      <c r="G28" s="5"/>
      <c r="H28" t="s">
        <v>82</v>
      </c>
      <c r="K28" t="s">
        <v>12</v>
      </c>
      <c r="M28" s="17"/>
      <c r="N28" s="17"/>
      <c r="O28" s="5"/>
      <c r="P28" t="s">
        <v>82</v>
      </c>
      <c r="R28" t="s">
        <v>12</v>
      </c>
      <c r="T28" s="3">
        <v>0</v>
      </c>
      <c r="U28" s="3"/>
      <c r="V28" s="3"/>
      <c r="W28" s="3"/>
      <c r="X28" s="3">
        <f t="shared" si="5"/>
        <v>0</v>
      </c>
      <c r="Y28" s="3">
        <f t="shared" si="6"/>
        <v>0</v>
      </c>
      <c r="Z28" s="3"/>
      <c r="AA28" s="3">
        <f t="shared" si="7"/>
        <v>0</v>
      </c>
      <c r="AB28" s="3"/>
      <c r="AC28" s="3"/>
      <c r="AD28" s="3"/>
      <c r="AE28" s="3"/>
      <c r="AF28" s="3"/>
      <c r="AG28" s="3"/>
      <c r="AH28" s="3"/>
      <c r="AI28" s="3"/>
      <c r="AJ28" s="3"/>
    </row>
    <row r="29" spans="2:36" x14ac:dyDescent="0.25">
      <c r="B29" t="s">
        <v>19</v>
      </c>
      <c r="E29" s="17"/>
      <c r="F29" s="17">
        <v>7500</v>
      </c>
      <c r="G29" s="5"/>
      <c r="H29" t="s">
        <v>82</v>
      </c>
      <c r="J29" t="s">
        <v>19</v>
      </c>
      <c r="M29" s="17"/>
      <c r="N29" s="17">
        <v>10000</v>
      </c>
      <c r="O29" s="5"/>
      <c r="P29" t="s">
        <v>82</v>
      </c>
      <c r="Q29" t="s">
        <v>19</v>
      </c>
      <c r="T29" s="18">
        <f>SUM(T23:T28)</f>
        <v>0</v>
      </c>
      <c r="U29" s="18">
        <f t="shared" ref="U29:AA29" si="8">SUM(U23:U28)</f>
        <v>0</v>
      </c>
      <c r="V29" s="18">
        <f t="shared" si="8"/>
        <v>0</v>
      </c>
      <c r="W29" s="18">
        <f t="shared" si="8"/>
        <v>0</v>
      </c>
      <c r="X29" s="18">
        <f t="shared" si="8"/>
        <v>10000</v>
      </c>
      <c r="Y29" s="18">
        <f t="shared" si="8"/>
        <v>7500</v>
      </c>
      <c r="Z29" s="3"/>
      <c r="AA29" s="18">
        <f t="shared" si="8"/>
        <v>17500</v>
      </c>
      <c r="AB29" s="3"/>
      <c r="AC29" s="3"/>
      <c r="AD29" s="3"/>
      <c r="AE29" s="3"/>
      <c r="AF29" s="3"/>
      <c r="AG29" s="3"/>
      <c r="AH29" s="3"/>
      <c r="AI29" s="3"/>
      <c r="AJ29" s="3"/>
    </row>
    <row r="30" spans="2:36" x14ac:dyDescent="0.25">
      <c r="E30" s="17"/>
      <c r="F30" s="17"/>
      <c r="G30" s="5"/>
      <c r="H30" t="s">
        <v>82</v>
      </c>
      <c r="M30" s="17"/>
      <c r="N30" s="17"/>
      <c r="O30" s="5"/>
      <c r="P30" t="s">
        <v>82</v>
      </c>
      <c r="Q30" t="s">
        <v>20</v>
      </c>
      <c r="R30" t="s">
        <v>21</v>
      </c>
      <c r="T30" s="3">
        <v>2500</v>
      </c>
      <c r="U30" s="3">
        <v>2000</v>
      </c>
      <c r="V30" s="3">
        <v>1500</v>
      </c>
      <c r="W30" s="3">
        <v>1500</v>
      </c>
      <c r="X30" s="19">
        <v>500</v>
      </c>
      <c r="Y30" s="3">
        <v>500</v>
      </c>
      <c r="Z30" s="3"/>
      <c r="AA30" s="3">
        <f>SUM(T30:Y30)</f>
        <v>8500</v>
      </c>
      <c r="AB30" s="3"/>
      <c r="AC30" s="3"/>
      <c r="AD30" s="3"/>
      <c r="AE30" s="3"/>
      <c r="AF30" s="3"/>
      <c r="AG30" s="3"/>
      <c r="AH30" s="3"/>
      <c r="AI30" s="3"/>
      <c r="AJ30" s="3"/>
    </row>
    <row r="31" spans="2:36" x14ac:dyDescent="0.25">
      <c r="B31" t="s">
        <v>20</v>
      </c>
      <c r="C31" t="s">
        <v>21</v>
      </c>
      <c r="E31" s="17"/>
      <c r="F31" s="17">
        <v>3500</v>
      </c>
      <c r="G31" s="5"/>
      <c r="H31" t="s">
        <v>82</v>
      </c>
      <c r="J31" t="s">
        <v>20</v>
      </c>
      <c r="K31" t="s">
        <v>21</v>
      </c>
      <c r="M31" s="17"/>
      <c r="N31" s="17">
        <v>5000</v>
      </c>
      <c r="O31" s="5"/>
      <c r="P31" t="s">
        <v>82</v>
      </c>
      <c r="Q31" t="s">
        <v>22</v>
      </c>
      <c r="T31" s="3">
        <v>0</v>
      </c>
      <c r="U31" s="3"/>
      <c r="V31" s="3"/>
      <c r="W31" s="3"/>
      <c r="X31" s="3"/>
      <c r="Y31" s="3">
        <f>+N33+F33</f>
        <v>2282.787610619469</v>
      </c>
      <c r="Z31" s="3"/>
      <c r="AA31" s="3">
        <f>SUM(T31:Y31)</f>
        <v>2282.787610619469</v>
      </c>
      <c r="AB31" s="3"/>
      <c r="AC31" s="3"/>
      <c r="AD31" s="3"/>
      <c r="AE31" s="3"/>
      <c r="AF31" s="3"/>
      <c r="AG31" s="3"/>
      <c r="AH31" s="3"/>
      <c r="AI31" s="3"/>
      <c r="AJ31" s="3"/>
    </row>
    <row r="32" spans="2:36" x14ac:dyDescent="0.25">
      <c r="E32" s="17"/>
      <c r="F32" s="17"/>
      <c r="G32" s="5"/>
      <c r="H32" t="s">
        <v>82</v>
      </c>
      <c r="M32" s="17"/>
      <c r="N32" s="17"/>
      <c r="O32" s="5"/>
      <c r="P32" t="s">
        <v>82</v>
      </c>
      <c r="Q32" t="s">
        <v>23</v>
      </c>
      <c r="R32" t="s">
        <v>56</v>
      </c>
      <c r="T32" s="3">
        <f>+T14*0.05</f>
        <v>1193.6555309734513</v>
      </c>
      <c r="U32" s="3">
        <f>+U14*0.05</f>
        <v>596.82776548672564</v>
      </c>
      <c r="V32" s="3">
        <f>+V14*0.05</f>
        <v>720.05785398230091</v>
      </c>
      <c r="W32" s="3">
        <f>+W14*0.05</f>
        <v>198.94258849557525</v>
      </c>
      <c r="X32" s="3">
        <f>+X14*0.05</f>
        <v>815.09303097345128</v>
      </c>
      <c r="Y32" s="3">
        <f>+Y14*0.05</f>
        <v>454.27500000000003</v>
      </c>
      <c r="Z32" s="3"/>
      <c r="AA32" s="3">
        <f>SUM(T32:Y32)</f>
        <v>3978.8517699115046</v>
      </c>
      <c r="AB32" s="3"/>
      <c r="AC32" s="3"/>
      <c r="AD32" s="3"/>
      <c r="AE32" s="3"/>
      <c r="AF32" s="3"/>
      <c r="AG32" s="3"/>
      <c r="AH32" s="3"/>
      <c r="AI32" s="3"/>
      <c r="AJ32" s="3"/>
    </row>
    <row r="33" spans="2:36" x14ac:dyDescent="0.25">
      <c r="B33" t="s">
        <v>22</v>
      </c>
      <c r="E33" s="17"/>
      <c r="F33" s="17">
        <v>804.02654867256626</v>
      </c>
      <c r="G33" s="5"/>
      <c r="H33" t="s">
        <v>82</v>
      </c>
      <c r="J33" t="s">
        <v>22</v>
      </c>
      <c r="M33" s="17"/>
      <c r="N33" s="17">
        <v>1478.7610619469026</v>
      </c>
      <c r="O33" s="5"/>
      <c r="P33" t="s">
        <v>82</v>
      </c>
      <c r="Q33" t="s">
        <v>12</v>
      </c>
      <c r="R33" t="s">
        <v>25</v>
      </c>
      <c r="T33" s="3">
        <f>+N37+F37</f>
        <v>400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/>
      <c r="AA33" s="3">
        <f>SUM(T33:Y33)</f>
        <v>400</v>
      </c>
      <c r="AB33" s="3"/>
      <c r="AC33" s="3"/>
      <c r="AD33" s="3"/>
      <c r="AE33" s="3"/>
      <c r="AF33" s="3"/>
      <c r="AG33" s="3"/>
      <c r="AH33" s="3"/>
      <c r="AI33" s="3"/>
      <c r="AJ33" s="3"/>
    </row>
    <row r="34" spans="2:36" x14ac:dyDescent="0.25">
      <c r="E34" s="17"/>
      <c r="F34" s="17"/>
      <c r="G34" s="5"/>
      <c r="H34" t="s">
        <v>82</v>
      </c>
      <c r="M34" s="17"/>
      <c r="N34" s="17"/>
      <c r="O34" s="5"/>
      <c r="P34" t="s">
        <v>82</v>
      </c>
      <c r="R34" t="s">
        <v>92</v>
      </c>
      <c r="T34" s="3"/>
      <c r="U34" s="3"/>
      <c r="V34" s="3"/>
      <c r="W34" s="3"/>
      <c r="X34" s="3">
        <f>+N50</f>
        <v>12157.225486725663</v>
      </c>
      <c r="Y34" s="3">
        <f>+F50</f>
        <v>2207.7611681415929</v>
      </c>
      <c r="Z34" s="3"/>
      <c r="AA34" s="3">
        <f>SUM(T34:Y34)</f>
        <v>14364.986654867256</v>
      </c>
      <c r="AB34" s="3"/>
      <c r="AC34" s="3"/>
      <c r="AD34" s="3"/>
      <c r="AE34" s="3"/>
      <c r="AF34" s="3"/>
      <c r="AG34" s="3"/>
      <c r="AH34" s="3"/>
      <c r="AI34" s="3"/>
      <c r="AJ34" s="3"/>
    </row>
    <row r="35" spans="2:36" x14ac:dyDescent="0.25">
      <c r="B35" t="s">
        <v>23</v>
      </c>
      <c r="C35" t="s">
        <v>56</v>
      </c>
      <c r="E35" s="17"/>
      <c r="F35" s="17">
        <v>0</v>
      </c>
      <c r="G35" s="5"/>
      <c r="H35" t="s">
        <v>82</v>
      </c>
      <c r="J35" t="s">
        <v>23</v>
      </c>
      <c r="K35" t="s">
        <v>56</v>
      </c>
      <c r="M35" s="17"/>
      <c r="N35" s="17">
        <v>0</v>
      </c>
      <c r="O35" s="5"/>
      <c r="P35" t="s">
        <v>82</v>
      </c>
      <c r="Q35" t="s">
        <v>26</v>
      </c>
      <c r="T35" s="18">
        <f>SUM(T29:T34)+T21</f>
        <v>4093.6555309734513</v>
      </c>
      <c r="U35" s="18">
        <f>SUM(U29:U34)+U21</f>
        <v>2596.8277654867256</v>
      </c>
      <c r="V35" s="18">
        <f>SUM(V29:V34)+V21</f>
        <v>2220.0578539823009</v>
      </c>
      <c r="W35" s="18">
        <f>SUM(W29:W34)+W21</f>
        <v>1698.9425884955754</v>
      </c>
      <c r="X35" s="18">
        <f>SUM(X29:X34)+X21</f>
        <v>35472.31851769911</v>
      </c>
      <c r="Y35" s="18">
        <f>SUM(Y29:Y34)+Y21</f>
        <v>21944.823778761063</v>
      </c>
      <c r="Z35" s="3"/>
      <c r="AA35" s="18">
        <f>SUM(AA29:AA34)+AA21</f>
        <v>68026.626035398222</v>
      </c>
      <c r="AB35" s="3"/>
      <c r="AC35" s="3"/>
      <c r="AD35" s="3"/>
      <c r="AE35" s="3"/>
      <c r="AF35" s="3"/>
      <c r="AG35" s="3"/>
      <c r="AH35" s="3"/>
      <c r="AI35" s="3"/>
      <c r="AJ35" s="3"/>
    </row>
    <row r="36" spans="2:36" x14ac:dyDescent="0.25">
      <c r="E36" s="17"/>
      <c r="F36" s="17"/>
      <c r="G36" s="5"/>
      <c r="H36" t="s">
        <v>82</v>
      </c>
      <c r="M36" s="17"/>
      <c r="N36" s="17"/>
      <c r="O36" s="5"/>
      <c r="P36" t="s">
        <v>82</v>
      </c>
      <c r="Q36" t="s">
        <v>58</v>
      </c>
      <c r="T36" s="3">
        <f>+T35*0.13</f>
        <v>532.17521902654869</v>
      </c>
      <c r="U36" s="3">
        <f t="shared" ref="U36:AA36" si="9">+U35*0.13</f>
        <v>337.58760951327434</v>
      </c>
      <c r="V36" s="3">
        <f t="shared" si="9"/>
        <v>288.60752101769913</v>
      </c>
      <c r="W36" s="3">
        <f t="shared" si="9"/>
        <v>220.86253650442481</v>
      </c>
      <c r="X36" s="3">
        <f t="shared" si="9"/>
        <v>4611.4014073008848</v>
      </c>
      <c r="Y36" s="3">
        <f t="shared" si="9"/>
        <v>2852.8270912389385</v>
      </c>
      <c r="Z36" s="3"/>
      <c r="AA36" s="3">
        <f t="shared" si="9"/>
        <v>8843.4613846017692</v>
      </c>
      <c r="AB36" s="3"/>
      <c r="AC36" s="3"/>
      <c r="AD36" s="3"/>
      <c r="AE36" s="3"/>
      <c r="AF36" s="3"/>
      <c r="AG36" s="3"/>
      <c r="AH36" s="3"/>
      <c r="AI36" s="3"/>
      <c r="AJ36" s="3"/>
    </row>
    <row r="37" spans="2:36" x14ac:dyDescent="0.25">
      <c r="B37" t="s">
        <v>12</v>
      </c>
      <c r="C37" t="s">
        <v>25</v>
      </c>
      <c r="E37" s="17"/>
      <c r="F37" s="17">
        <v>200</v>
      </c>
      <c r="G37" s="5"/>
      <c r="H37" t="s">
        <v>82</v>
      </c>
      <c r="J37" t="s">
        <v>12</v>
      </c>
      <c r="K37" t="s">
        <v>25</v>
      </c>
      <c r="M37" s="17"/>
      <c r="N37" s="17">
        <v>200</v>
      </c>
      <c r="O37" s="5"/>
      <c r="P37" t="s">
        <v>82</v>
      </c>
      <c r="Q37" t="s">
        <v>59</v>
      </c>
      <c r="T37" s="18">
        <f>+T36+T35</f>
        <v>4625.8307500000001</v>
      </c>
      <c r="U37" s="18">
        <f t="shared" ref="U37:AA37" si="10">+U36+U35</f>
        <v>2934.415375</v>
      </c>
      <c r="V37" s="18">
        <f t="shared" si="10"/>
        <v>2508.665375</v>
      </c>
      <c r="W37" s="18">
        <f t="shared" si="10"/>
        <v>1919.8051250000001</v>
      </c>
      <c r="X37" s="18">
        <f t="shared" si="10"/>
        <v>40083.719924999998</v>
      </c>
      <c r="Y37" s="18">
        <f t="shared" si="10"/>
        <v>24797.650870000001</v>
      </c>
      <c r="Z37" s="3"/>
      <c r="AA37" s="18">
        <f t="shared" si="10"/>
        <v>76870.087419999996</v>
      </c>
      <c r="AB37" s="3"/>
      <c r="AC37" s="3"/>
      <c r="AD37" s="3"/>
      <c r="AE37" s="3"/>
      <c r="AF37" s="3"/>
      <c r="AG37" s="3"/>
      <c r="AH37" s="3"/>
      <c r="AI37" s="3"/>
      <c r="AJ37" s="3"/>
    </row>
    <row r="38" spans="2:36" x14ac:dyDescent="0.25">
      <c r="C38" t="s">
        <v>12</v>
      </c>
      <c r="E38" s="17"/>
      <c r="F38" s="17"/>
      <c r="G38" s="5"/>
      <c r="H38" t="s">
        <v>82</v>
      </c>
      <c r="K38" t="s">
        <v>12</v>
      </c>
      <c r="M38" s="17"/>
      <c r="N38" s="17"/>
      <c r="O38" s="5"/>
      <c r="P38" t="s">
        <v>82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2:36" x14ac:dyDescent="0.25">
      <c r="E39" s="17"/>
      <c r="F39" s="17"/>
      <c r="G39" s="5"/>
      <c r="H39" t="s">
        <v>82</v>
      </c>
      <c r="M39" s="17"/>
      <c r="N39" s="17"/>
      <c r="O39" s="5"/>
      <c r="P39" t="s">
        <v>82</v>
      </c>
      <c r="Q39" t="s">
        <v>83</v>
      </c>
      <c r="T39" s="20">
        <f>+T14-T37</f>
        <v>19247.279869469025</v>
      </c>
      <c r="U39" s="20">
        <f>+U14-U37</f>
        <v>9002.1399347345123</v>
      </c>
      <c r="V39" s="20">
        <f>+V14-V37</f>
        <v>11892.491704646018</v>
      </c>
      <c r="W39" s="20">
        <f>+W14-W37</f>
        <v>2059.0466449115047</v>
      </c>
      <c r="X39" s="20">
        <f>+X14-X37</f>
        <v>-23781.859305530972</v>
      </c>
      <c r="Y39" s="20">
        <f>+Y14-Y37</f>
        <v>-15712.150870000001</v>
      </c>
      <c r="Z39" s="20"/>
      <c r="AA39" s="20">
        <f>+AA14-AA37</f>
        <v>2706.9479782300914</v>
      </c>
      <c r="AB39" s="3"/>
      <c r="AC39" s="3"/>
      <c r="AD39" s="3"/>
      <c r="AE39" s="3"/>
      <c r="AF39" s="3"/>
      <c r="AG39" s="3"/>
      <c r="AH39" s="3"/>
      <c r="AI39" s="3"/>
      <c r="AJ39" s="3"/>
    </row>
    <row r="40" spans="2:36" x14ac:dyDescent="0.25">
      <c r="B40" t="s">
        <v>26</v>
      </c>
      <c r="E40" s="17"/>
      <c r="F40" s="17">
        <v>21004.026548672566</v>
      </c>
      <c r="G40" s="5"/>
      <c r="H40" t="s">
        <v>82</v>
      </c>
      <c r="J40" t="s">
        <v>26</v>
      </c>
      <c r="M40" s="17"/>
      <c r="N40" s="17">
        <v>28678.761061946901</v>
      </c>
      <c r="O40" s="5"/>
      <c r="P40" t="s">
        <v>82</v>
      </c>
      <c r="Q40" t="s">
        <v>91</v>
      </c>
      <c r="T40" s="3"/>
      <c r="U40" s="20">
        <f>+U39+T39</f>
        <v>28249.419804203535</v>
      </c>
      <c r="V40" s="20">
        <f>+U40+V39</f>
        <v>40141.911508849553</v>
      </c>
      <c r="W40" s="20">
        <f t="shared" ref="W40:Y40" si="11">+V40+W39</f>
        <v>42200.958153761057</v>
      </c>
      <c r="X40" s="20">
        <f t="shared" si="11"/>
        <v>18419.098848230085</v>
      </c>
      <c r="Y40" s="20">
        <f t="shared" si="11"/>
        <v>2706.9479782300841</v>
      </c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2:36" x14ac:dyDescent="0.25">
      <c r="B41" t="s">
        <v>58</v>
      </c>
      <c r="E41" s="17"/>
      <c r="F41" s="17">
        <v>2730.5234513274336</v>
      </c>
      <c r="G41" s="5"/>
      <c r="H41" t="s">
        <v>82</v>
      </c>
      <c r="J41" t="s">
        <v>58</v>
      </c>
      <c r="M41" s="17"/>
      <c r="N41" s="17">
        <v>3728.2389380530972</v>
      </c>
      <c r="O41" s="5"/>
      <c r="P41" t="s">
        <v>82</v>
      </c>
      <c r="AB41" s="3"/>
      <c r="AC41" s="3"/>
      <c r="AD41" s="3"/>
      <c r="AE41" s="3"/>
      <c r="AF41" s="3"/>
      <c r="AG41" s="3"/>
      <c r="AH41" s="3"/>
      <c r="AI41" s="3"/>
      <c r="AJ41" s="3"/>
    </row>
    <row r="42" spans="2:36" x14ac:dyDescent="0.25">
      <c r="B42" t="s">
        <v>59</v>
      </c>
      <c r="E42" s="17"/>
      <c r="F42" s="17">
        <v>23734.55</v>
      </c>
      <c r="G42" s="5"/>
      <c r="H42" t="s">
        <v>82</v>
      </c>
      <c r="J42" t="s">
        <v>59</v>
      </c>
      <c r="M42" s="17"/>
      <c r="N42" s="17">
        <v>32407</v>
      </c>
      <c r="O42" s="5"/>
      <c r="P42" t="s">
        <v>82</v>
      </c>
      <c r="AB42" s="3"/>
      <c r="AC42" s="3"/>
      <c r="AD42" s="3"/>
      <c r="AE42" s="3"/>
      <c r="AF42" s="3"/>
      <c r="AG42" s="3"/>
      <c r="AH42" s="3"/>
      <c r="AI42" s="3"/>
      <c r="AJ42" s="3"/>
    </row>
    <row r="43" spans="2:36" x14ac:dyDescent="0.25">
      <c r="E43" s="17"/>
      <c r="F43" s="17"/>
      <c r="G43" s="5"/>
      <c r="H43" t="s">
        <v>82</v>
      </c>
      <c r="M43" s="17"/>
      <c r="N43" s="17"/>
      <c r="O43" s="5"/>
      <c r="P43" t="s">
        <v>82</v>
      </c>
      <c r="AB43" s="3"/>
      <c r="AC43" s="3"/>
      <c r="AD43" s="3"/>
      <c r="AE43" s="3"/>
      <c r="AF43" s="3"/>
      <c r="AG43" s="3"/>
      <c r="AH43" s="3"/>
      <c r="AI43" s="3"/>
      <c r="AJ43" s="3"/>
    </row>
    <row r="44" spans="2:36" x14ac:dyDescent="0.25">
      <c r="B44" t="s">
        <v>60</v>
      </c>
      <c r="E44" s="17"/>
      <c r="F44" s="17">
        <v>3066.3349557522124</v>
      </c>
      <c r="G44" s="5"/>
      <c r="H44" t="s">
        <v>82</v>
      </c>
      <c r="J44" t="s">
        <v>60</v>
      </c>
      <c r="M44" s="17"/>
      <c r="N44" s="17">
        <v>16885.035398230088</v>
      </c>
      <c r="O44" s="5"/>
      <c r="P44" t="s">
        <v>82</v>
      </c>
      <c r="AB44" s="3"/>
      <c r="AC44" s="3"/>
      <c r="AD44" s="3"/>
      <c r="AE44" s="3"/>
      <c r="AF44" s="3"/>
      <c r="AG44" s="3"/>
      <c r="AH44" s="3"/>
      <c r="AI44" s="3"/>
      <c r="AJ44" s="3"/>
    </row>
    <row r="45" spans="2:36" x14ac:dyDescent="0.25">
      <c r="E45" s="17"/>
      <c r="F45" s="17"/>
      <c r="G45" s="5"/>
      <c r="H45" t="s">
        <v>82</v>
      </c>
      <c r="M45" s="17"/>
      <c r="N45" s="17"/>
      <c r="O45" s="5"/>
      <c r="P45" t="s">
        <v>82</v>
      </c>
      <c r="AB45" s="3"/>
      <c r="AC45" s="3"/>
      <c r="AD45" s="3"/>
      <c r="AE45" s="3"/>
      <c r="AF45" s="3"/>
      <c r="AG45" s="3"/>
      <c r="AH45" s="3"/>
      <c r="AI45" s="3"/>
      <c r="AJ45" s="3"/>
    </row>
    <row r="46" spans="2:36" x14ac:dyDescent="0.25">
      <c r="B46" t="s">
        <v>64</v>
      </c>
      <c r="C46" t="s">
        <v>27</v>
      </c>
      <c r="D46" s="11">
        <v>0.1</v>
      </c>
      <c r="E46" s="17"/>
      <c r="F46" s="17">
        <v>306.63349557522127</v>
      </c>
      <c r="G46" s="5"/>
      <c r="H46" t="s">
        <v>82</v>
      </c>
      <c r="J46" t="s">
        <v>64</v>
      </c>
      <c r="K46" t="s">
        <v>27</v>
      </c>
      <c r="L46" s="11">
        <v>0.1</v>
      </c>
      <c r="M46" s="17"/>
      <c r="N46" s="17">
        <v>1688.5035398230089</v>
      </c>
      <c r="O46" s="5"/>
      <c r="P46" t="s">
        <v>82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2:36" x14ac:dyDescent="0.25">
      <c r="E47" s="17"/>
      <c r="F47" s="17"/>
      <c r="G47" s="5"/>
      <c r="H47" t="s">
        <v>82</v>
      </c>
      <c r="M47" s="17"/>
      <c r="N47" s="17"/>
      <c r="O47" s="5"/>
      <c r="P47" t="s">
        <v>82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2:36" x14ac:dyDescent="0.25">
      <c r="B48" t="s">
        <v>28</v>
      </c>
      <c r="E48" s="17"/>
      <c r="F48" s="17">
        <v>2759.7014601769911</v>
      </c>
      <c r="G48" s="5"/>
      <c r="H48" t="s">
        <v>82</v>
      </c>
      <c r="J48" t="s">
        <v>28</v>
      </c>
      <c r="M48" s="17"/>
      <c r="N48" s="17">
        <v>15196.531858407079</v>
      </c>
      <c r="O48" s="5"/>
      <c r="P48" t="s">
        <v>82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x14ac:dyDescent="0.25">
      <c r="E49" s="17"/>
      <c r="F49" s="17"/>
      <c r="G49" s="5"/>
      <c r="H49" t="s">
        <v>82</v>
      </c>
      <c r="M49" s="17"/>
      <c r="N49" s="17"/>
      <c r="O49" s="5"/>
      <c r="P49" t="s">
        <v>82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x14ac:dyDescent="0.25">
      <c r="B50" t="s">
        <v>61</v>
      </c>
      <c r="C50" t="s">
        <v>62</v>
      </c>
      <c r="E50" s="17"/>
      <c r="F50" s="17">
        <v>2207.7611681415929</v>
      </c>
      <c r="G50" s="5"/>
      <c r="H50" t="s">
        <v>82</v>
      </c>
      <c r="J50" t="s">
        <v>61</v>
      </c>
      <c r="K50" t="s">
        <v>62</v>
      </c>
      <c r="M50" s="17"/>
      <c r="N50" s="17">
        <v>12157.225486725663</v>
      </c>
      <c r="O50" s="5"/>
      <c r="P50" t="s">
        <v>82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x14ac:dyDescent="0.25">
      <c r="C51" t="s">
        <v>63</v>
      </c>
      <c r="E51" s="17"/>
      <c r="F51" s="17">
        <v>551.94029203539822</v>
      </c>
      <c r="G51" s="5"/>
      <c r="H51" t="s">
        <v>82</v>
      </c>
      <c r="K51" t="s">
        <v>63</v>
      </c>
      <c r="M51" s="17"/>
      <c r="N51" s="17">
        <v>3039.3063716814158</v>
      </c>
      <c r="O51" s="5"/>
      <c r="P51" t="s">
        <v>82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x14ac:dyDescent="0.25">
      <c r="E52" s="17"/>
      <c r="F52" s="17"/>
      <c r="G52" s="5"/>
      <c r="H52" t="s">
        <v>82</v>
      </c>
      <c r="M52" s="17"/>
      <c r="N52" s="17"/>
      <c r="O52" s="5"/>
      <c r="P52" t="s">
        <v>82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x14ac:dyDescent="0.25">
      <c r="E53" s="17"/>
      <c r="F53" s="17"/>
      <c r="G53" s="5"/>
      <c r="H53" t="s">
        <v>82</v>
      </c>
      <c r="M53" s="17"/>
      <c r="N53" s="17"/>
      <c r="O53" s="5"/>
      <c r="P53" t="s">
        <v>82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x14ac:dyDescent="0.25">
      <c r="A54" t="s">
        <v>29</v>
      </c>
      <c r="E54" s="17"/>
      <c r="F54" s="17"/>
      <c r="G54" s="5"/>
      <c r="H54" t="s">
        <v>82</v>
      </c>
      <c r="I54" t="s">
        <v>29</v>
      </c>
      <c r="M54" s="17"/>
      <c r="N54" s="17"/>
      <c r="O54" s="5"/>
      <c r="P54" t="s">
        <v>82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x14ac:dyDescent="0.25">
      <c r="E55" s="17"/>
      <c r="F55" s="17"/>
      <c r="G55" s="5"/>
      <c r="H55" t="s">
        <v>82</v>
      </c>
      <c r="M55" s="17"/>
      <c r="N55" s="17"/>
      <c r="O55" s="5"/>
      <c r="P55" t="s">
        <v>82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x14ac:dyDescent="0.25">
      <c r="B56" t="s">
        <v>74</v>
      </c>
      <c r="E56" s="17"/>
      <c r="F56" s="17">
        <v>0</v>
      </c>
      <c r="G56" s="5"/>
      <c r="H56" t="s">
        <v>82</v>
      </c>
      <c r="J56" t="s">
        <v>74</v>
      </c>
      <c r="M56" s="17"/>
      <c r="N56" s="17">
        <v>0</v>
      </c>
      <c r="O56" s="5"/>
      <c r="P56" t="s">
        <v>82</v>
      </c>
      <c r="Q56" t="s">
        <v>74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x14ac:dyDescent="0.25">
      <c r="B57" t="s">
        <v>75</v>
      </c>
      <c r="E57" s="17"/>
      <c r="F57" s="17">
        <v>0</v>
      </c>
      <c r="G57" s="5"/>
      <c r="H57" t="s">
        <v>82</v>
      </c>
      <c r="J57" t="s">
        <v>75</v>
      </c>
      <c r="M57" s="17"/>
      <c r="N57" s="17">
        <v>0</v>
      </c>
      <c r="O57" s="5"/>
      <c r="P57" t="s">
        <v>82</v>
      </c>
      <c r="Q57" t="s">
        <v>75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x14ac:dyDescent="0.25">
      <c r="B58" t="s">
        <v>76</v>
      </c>
      <c r="E58" s="17"/>
      <c r="F58" s="17">
        <v>0</v>
      </c>
      <c r="G58" s="5"/>
      <c r="H58" t="s">
        <v>82</v>
      </c>
      <c r="J58" t="s">
        <v>76</v>
      </c>
      <c r="M58" s="17"/>
      <c r="N58" s="17">
        <v>0</v>
      </c>
      <c r="O58" s="5"/>
      <c r="P58" t="s">
        <v>82</v>
      </c>
      <c r="Q58" t="s">
        <v>76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x14ac:dyDescent="0.25">
      <c r="B59" t="s">
        <v>77</v>
      </c>
      <c r="E59" s="17"/>
      <c r="F59" s="17">
        <v>0</v>
      </c>
      <c r="G59" s="5"/>
      <c r="H59" t="s">
        <v>82</v>
      </c>
      <c r="J59" t="s">
        <v>77</v>
      </c>
      <c r="M59" s="17"/>
      <c r="N59" s="17">
        <v>0</v>
      </c>
      <c r="O59" s="5"/>
      <c r="P59" t="s">
        <v>82</v>
      </c>
      <c r="Q59" t="s">
        <v>77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x14ac:dyDescent="0.25">
      <c r="B60" t="s">
        <v>52</v>
      </c>
      <c r="E60" s="17"/>
      <c r="F60" s="17">
        <v>0</v>
      </c>
      <c r="G60" s="5"/>
      <c r="H60" t="s">
        <v>82</v>
      </c>
      <c r="J60" t="s">
        <v>52</v>
      </c>
      <c r="M60" s="17"/>
      <c r="N60" s="17">
        <v>0</v>
      </c>
      <c r="O60" s="5"/>
      <c r="P60" t="s">
        <v>82</v>
      </c>
      <c r="Q60" t="s">
        <v>52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x14ac:dyDescent="0.25">
      <c r="B61" t="s">
        <v>53</v>
      </c>
      <c r="E61" s="17"/>
      <c r="F61" s="17">
        <v>0</v>
      </c>
      <c r="G61" s="5"/>
      <c r="H61" t="s">
        <v>82</v>
      </c>
      <c r="J61" t="s">
        <v>53</v>
      </c>
      <c r="M61" s="17"/>
      <c r="N61" s="17">
        <v>0</v>
      </c>
      <c r="O61" s="5"/>
      <c r="P61" t="s">
        <v>82</v>
      </c>
      <c r="Q61" t="s">
        <v>53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x14ac:dyDescent="0.25">
      <c r="B62" t="s">
        <v>65</v>
      </c>
      <c r="E62" s="17"/>
      <c r="F62" s="17">
        <v>0</v>
      </c>
      <c r="G62" s="5"/>
      <c r="H62" t="s">
        <v>82</v>
      </c>
      <c r="J62" t="s">
        <v>65</v>
      </c>
      <c r="M62" s="17"/>
      <c r="N62" s="17">
        <v>0</v>
      </c>
      <c r="O62" s="5"/>
      <c r="P62" t="s">
        <v>82</v>
      </c>
      <c r="Q62" t="s">
        <v>65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x14ac:dyDescent="0.25">
      <c r="E63" s="17"/>
      <c r="F63" s="17"/>
      <c r="G63" s="5"/>
      <c r="H63" t="s">
        <v>82</v>
      </c>
      <c r="M63" s="17"/>
      <c r="N63" s="17"/>
      <c r="O63" s="5"/>
      <c r="P63" t="s">
        <v>82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x14ac:dyDescent="0.25">
      <c r="B64" t="s">
        <v>30</v>
      </c>
      <c r="E64" s="17"/>
      <c r="F64" s="17">
        <v>0</v>
      </c>
      <c r="G64" s="5"/>
      <c r="H64" t="s">
        <v>82</v>
      </c>
      <c r="J64" t="s">
        <v>30</v>
      </c>
      <c r="M64" s="17"/>
      <c r="N64" s="17">
        <v>0</v>
      </c>
      <c r="O64" s="5"/>
      <c r="P64" t="s">
        <v>82</v>
      </c>
      <c r="Q64" t="s">
        <v>30</v>
      </c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x14ac:dyDescent="0.25">
      <c r="E65" s="17"/>
      <c r="F65" s="17"/>
      <c r="G65" s="5"/>
      <c r="H65" t="s">
        <v>82</v>
      </c>
      <c r="M65" s="17"/>
      <c r="N65" s="17"/>
      <c r="O65" s="5"/>
      <c r="P65" t="s">
        <v>82</v>
      </c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x14ac:dyDescent="0.25">
      <c r="B66" t="s">
        <v>66</v>
      </c>
      <c r="E66" s="17"/>
      <c r="F66" s="17">
        <v>858.57378761061955</v>
      </c>
      <c r="G66" s="5"/>
      <c r="H66" t="s">
        <v>82</v>
      </c>
      <c r="J66" t="s">
        <v>66</v>
      </c>
      <c r="M66" s="17"/>
      <c r="N66" s="17">
        <v>4727.8099115044242</v>
      </c>
      <c r="O66" s="5"/>
      <c r="P66" t="s">
        <v>82</v>
      </c>
      <c r="Q66" t="s">
        <v>66</v>
      </c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x14ac:dyDescent="0.25">
      <c r="E67" s="17"/>
      <c r="F67" s="17"/>
      <c r="H67" t="s">
        <v>82</v>
      </c>
      <c r="M67" s="17"/>
      <c r="N67" s="17"/>
      <c r="P67" t="s">
        <v>82</v>
      </c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x14ac:dyDescent="0.25">
      <c r="E68" s="17"/>
      <c r="F68" s="17"/>
      <c r="H68" t="s">
        <v>82</v>
      </c>
      <c r="M68" s="17"/>
      <c r="N68" s="17"/>
      <c r="P68" t="s">
        <v>82</v>
      </c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x14ac:dyDescent="0.25">
      <c r="E69" s="17"/>
      <c r="F69" s="17"/>
      <c r="H69" t="s">
        <v>82</v>
      </c>
      <c r="M69" s="17"/>
      <c r="N69" s="17"/>
      <c r="P69" t="s">
        <v>82</v>
      </c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x14ac:dyDescent="0.25">
      <c r="A70" t="s">
        <v>31</v>
      </c>
      <c r="E70" s="17"/>
      <c r="F70" s="17"/>
      <c r="H70" t="s">
        <v>82</v>
      </c>
      <c r="I70" t="s">
        <v>31</v>
      </c>
      <c r="M70" s="17"/>
      <c r="N70" s="17"/>
      <c r="P70" t="s">
        <v>82</v>
      </c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x14ac:dyDescent="0.25">
      <c r="A71" t="s">
        <v>67</v>
      </c>
      <c r="H71" t="s">
        <v>82</v>
      </c>
      <c r="I71" t="s">
        <v>67</v>
      </c>
      <c r="P71" t="s">
        <v>82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x14ac:dyDescent="0.25">
      <c r="H72" t="s">
        <v>82</v>
      </c>
      <c r="P72" t="s">
        <v>82</v>
      </c>
    </row>
    <row r="73" spans="1:36" x14ac:dyDescent="0.25">
      <c r="H73" t="s">
        <v>82</v>
      </c>
      <c r="P73" t="s">
        <v>82</v>
      </c>
    </row>
    <row r="74" spans="1:36" x14ac:dyDescent="0.25">
      <c r="H74" t="s">
        <v>82</v>
      </c>
      <c r="P74" t="s">
        <v>82</v>
      </c>
    </row>
    <row r="75" spans="1:36" x14ac:dyDescent="0.25">
      <c r="H75" t="s">
        <v>82</v>
      </c>
      <c r="P75" t="s">
        <v>82</v>
      </c>
    </row>
    <row r="76" spans="1:36" x14ac:dyDescent="0.25">
      <c r="H76" t="s">
        <v>82</v>
      </c>
      <c r="P76" t="s">
        <v>82</v>
      </c>
    </row>
    <row r="77" spans="1:36" x14ac:dyDescent="0.25">
      <c r="H77" t="s">
        <v>82</v>
      </c>
      <c r="P77" t="s">
        <v>82</v>
      </c>
    </row>
    <row r="78" spans="1:36" x14ac:dyDescent="0.25">
      <c r="H78" t="s">
        <v>82</v>
      </c>
      <c r="P78" t="s">
        <v>82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Sub</vt:lpstr>
      <vt:lpstr>Sample 1</vt:lpstr>
      <vt:lpstr>Sample 2</vt:lpstr>
      <vt:lpstr>Cashflow Sample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Sharon</cp:lastModifiedBy>
  <dcterms:created xsi:type="dcterms:W3CDTF">2015-09-21T14:41:48Z</dcterms:created>
  <dcterms:modified xsi:type="dcterms:W3CDTF">2015-11-01T19:31:17Z</dcterms:modified>
</cp:coreProperties>
</file>